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5120" windowHeight="7740"/>
  </bookViews>
  <sheets>
    <sheet name="Tien luong" sheetId="2" r:id="rId1"/>
    <sheet name="Bang lap tien do" sheetId="3" r:id="rId2"/>
    <sheet name="04" sheetId="5" r:id="rId3"/>
    <sheet name="Sheet1" sheetId="4" r:id="rId4"/>
  </sheets>
  <externalReferences>
    <externalReference r:id="rId5"/>
  </externalReferences>
  <definedNames>
    <definedName name="AE.1.1.1">#REF!</definedName>
    <definedName name="AE.1.1.2">#REF!</definedName>
    <definedName name="AE.1.1.3">#REF!</definedName>
    <definedName name="AE.1.2.1">#REF!</definedName>
    <definedName name="AE.1.2.2">#REF!</definedName>
    <definedName name="AE.1.2.3">#REF!</definedName>
    <definedName name="AE.11100">#REF!</definedName>
    <definedName name="AE.11200">#REF!</definedName>
    <definedName name="AE.11300">#REF!</definedName>
    <definedName name="AE.11400">#REF!</definedName>
    <definedName name="AE.11800">#REF!</definedName>
    <definedName name="AE.11900">#REF!</definedName>
    <definedName name="AE.12000">#REF!</definedName>
    <definedName name="AE.12500">#REF!</definedName>
    <definedName name="AE.12600">#REF!</definedName>
    <definedName name="AE.13300">#REF!</definedName>
    <definedName name="AE.14100">#REF!</definedName>
    <definedName name="AE.15100">#REF!</definedName>
    <definedName name="AE.16100">#REF!</definedName>
    <definedName name="AE.2.1.1">#REF!</definedName>
    <definedName name="AE.2.1.2">#REF!</definedName>
    <definedName name="AE.2.1.3">#REF!</definedName>
    <definedName name="AE.2.2.1">#REF!</definedName>
    <definedName name="AE.2.2.2">#REF!</definedName>
    <definedName name="AE.2.2.3">#REF!</definedName>
    <definedName name="AE.21000">#REF!</definedName>
    <definedName name="AE.22000">#REF!</definedName>
    <definedName name="AE.23000">#REF!</definedName>
    <definedName name="AE.24000">#REF!</definedName>
    <definedName name="AE.25000">#REF!</definedName>
    <definedName name="AE.26000">#REF!</definedName>
    <definedName name="AE.27000">#REF!</definedName>
    <definedName name="AE.28000">#REF!</definedName>
    <definedName name="AE.31000">#REF!</definedName>
    <definedName name="AE.32000">#REF!</definedName>
    <definedName name="AE.33000">#REF!</definedName>
    <definedName name="AE.34000">#REF!</definedName>
    <definedName name="AE.35000">#REF!</definedName>
    <definedName name="AE.41000">#REF!</definedName>
    <definedName name="AE.42000">#REF!</definedName>
    <definedName name="AE.43000">#REF!</definedName>
    <definedName name="AE.44000">#REF!</definedName>
    <definedName name="AE.51000">#REF!</definedName>
    <definedName name="AE.52000">#REF!</definedName>
    <definedName name="AE.53000">#REF!</definedName>
    <definedName name="AE.54000">#REF!</definedName>
    <definedName name="AE.61000">#REF!</definedName>
    <definedName name="AE.62000">#REF!</definedName>
    <definedName name="AE.63000">#REF!</definedName>
    <definedName name="AE.64000">#REF!</definedName>
    <definedName name="AE.65000">#REF!</definedName>
    <definedName name="AE.71000">#REF!</definedName>
    <definedName name="AE.72000">#REF!</definedName>
    <definedName name="AE.73000">#REF!</definedName>
    <definedName name="AE.81000">#REF!</definedName>
    <definedName name="AE.82000">#REF!</definedName>
    <definedName name="AE.83000">#REF!</definedName>
    <definedName name="AE.91000">#REF!</definedName>
    <definedName name="AE.92000">#REF!</definedName>
    <definedName name="AE.93000">#REF!</definedName>
    <definedName name="AF.1.1">#REF!</definedName>
    <definedName name="AF.1.1.1.1">#REF!</definedName>
    <definedName name="AF.1.2">#REF!</definedName>
    <definedName name="AF.11000">#REF!</definedName>
    <definedName name="AF.11100">#REF!</definedName>
    <definedName name="AF.11200">#REF!</definedName>
    <definedName name="AF.11300">#REF!</definedName>
    <definedName name="AF.12000">#REF!</definedName>
    <definedName name="AF.12100">#REF!</definedName>
    <definedName name="AF.12200">#REF!</definedName>
    <definedName name="AF.12300">#REF!</definedName>
    <definedName name="AF.12400">#REF!</definedName>
    <definedName name="AF.13100">#REF!</definedName>
    <definedName name="AF.13300">#REF!</definedName>
    <definedName name="AF.14100">#REF!</definedName>
    <definedName name="AF.14300">#REF!</definedName>
    <definedName name="AF.15000">#REF!</definedName>
    <definedName name="AF.15100">#REF!</definedName>
    <definedName name="AF.15200">#REF!</definedName>
    <definedName name="AF.15300">#REF!</definedName>
    <definedName name="AF.15400">#REF!</definedName>
    <definedName name="AF.15500">#REF!</definedName>
    <definedName name="AF.16000">#REF!</definedName>
    <definedName name="AF.17100">#REF!</definedName>
    <definedName name="AF.17200">#REF!</definedName>
    <definedName name="AF.18000">#REF!</definedName>
    <definedName name="AF.2">#REF!</definedName>
    <definedName name="AF.21100">#REF!</definedName>
    <definedName name="AF.21300">#REF!</definedName>
    <definedName name="AF.22000">#REF!</definedName>
    <definedName name="AF.22100">#REF!</definedName>
    <definedName name="AF.22200">#REF!</definedName>
    <definedName name="AF.22300">#REF!</definedName>
    <definedName name="AF.23000">#REF!</definedName>
    <definedName name="AF.24100">#REF!</definedName>
    <definedName name="AF.24200">#REF!</definedName>
    <definedName name="AF.25000">#REF!</definedName>
    <definedName name="AF.26100">#REF!</definedName>
    <definedName name="AF.26200">#REF!</definedName>
    <definedName name="AF.27000">#REF!</definedName>
    <definedName name="AF.28100">#REF!</definedName>
    <definedName name="AF.31100">#REF!</definedName>
    <definedName name="AF.31200">#REF!</definedName>
    <definedName name="AF.32000">#REF!</definedName>
    <definedName name="AF.32100">#REF!</definedName>
    <definedName name="AF.32200">#REF!</definedName>
    <definedName name="AF.32300">#REF!</definedName>
    <definedName name="AF.33000">#REF!</definedName>
    <definedName name="AF.33300">#REF!</definedName>
    <definedName name="AF.34100">#REF!</definedName>
    <definedName name="AF.34200">#REF!</definedName>
    <definedName name="AF.35000">#REF!</definedName>
    <definedName name="AF.36000">#REF!</definedName>
    <definedName name="AF.36110">#REF!</definedName>
    <definedName name="AF.36120">#REF!</definedName>
    <definedName name="AF.36200">#REF!</definedName>
    <definedName name="AF.37000">#REF!</definedName>
    <definedName name="AF.37100">#REF!</definedName>
    <definedName name="AF.37200">#REF!</definedName>
    <definedName name="AF.37300">#REF!</definedName>
    <definedName name="AF.37400">#REF!</definedName>
    <definedName name="AF.41000">#REF!</definedName>
    <definedName name="AF.41110">#REF!</definedName>
    <definedName name="AF.41200">#REF!</definedName>
    <definedName name="AF.41300">#REF!</definedName>
    <definedName name="AF.41400">#REF!</definedName>
    <definedName name="AF.41510">#REF!</definedName>
    <definedName name="AF.41600">#REF!</definedName>
    <definedName name="AF.41710">#REF!</definedName>
    <definedName name="AF.41720">#REF!</definedName>
    <definedName name="AF.41750">#REF!</definedName>
    <definedName name="AF.41770">#REF!</definedName>
    <definedName name="AF.41800">#REF!</definedName>
    <definedName name="AF.41900">#REF!</definedName>
    <definedName name="AF.42000">#REF!</definedName>
    <definedName name="AF.42110">#REF!</definedName>
    <definedName name="AF.42200">#REF!</definedName>
    <definedName name="AF.42300">#REF!</definedName>
    <definedName name="AF.42400">#REF!</definedName>
    <definedName name="AF.42510">#REF!</definedName>
    <definedName name="AF.42600">#REF!</definedName>
    <definedName name="AF.42710">#REF!</definedName>
    <definedName name="AF.42720">#REF!</definedName>
    <definedName name="AF.42750">#REF!</definedName>
    <definedName name="AF.42770">#REF!</definedName>
    <definedName name="AF.42800">#REF!</definedName>
    <definedName name="AF.42900">#REF!</definedName>
    <definedName name="AF.43000">#REF!</definedName>
    <definedName name="AF.43110">#REF!</definedName>
    <definedName name="AF.43200">#REF!</definedName>
    <definedName name="AF.43300">#REF!</definedName>
    <definedName name="AF.43400">#REF!</definedName>
    <definedName name="AF.43510">#REF!</definedName>
    <definedName name="AF.43600">#REF!</definedName>
    <definedName name="AF.43710">#REF!</definedName>
    <definedName name="AF.43720">#REF!</definedName>
    <definedName name="AF.43750">#REF!</definedName>
    <definedName name="AF.43770">#REF!</definedName>
    <definedName name="AF.43800">#REF!</definedName>
    <definedName name="AF.43900">#REF!</definedName>
    <definedName name="AF.44000">#REF!</definedName>
    <definedName name="AF.44110">#REF!</definedName>
    <definedName name="AF.44200">#REF!</definedName>
    <definedName name="AF.44300">#REF!</definedName>
    <definedName name="AF.44400">#REF!</definedName>
    <definedName name="AF.44510">#REF!</definedName>
    <definedName name="AF.44600">#REF!</definedName>
    <definedName name="AF.44710">#REF!</definedName>
    <definedName name="AF.44720">#REF!</definedName>
    <definedName name="AF.44750">#REF!</definedName>
    <definedName name="AF.44770">#REF!</definedName>
    <definedName name="AF.51100">#REF!</definedName>
    <definedName name="AF.52100">#REF!</definedName>
    <definedName name="AF.52200">#REF!</definedName>
    <definedName name="AF.52300">#REF!</definedName>
    <definedName name="AF.61100">#REF!</definedName>
    <definedName name="AF.61200">#REF!</definedName>
    <definedName name="AF.61300">#REF!</definedName>
    <definedName name="AF.61400">#REF!</definedName>
    <definedName name="AF.61500">#REF!</definedName>
    <definedName name="AF.61600">#REF!</definedName>
    <definedName name="AF.61700">#REF!</definedName>
    <definedName name="AF.61800">#REF!</definedName>
    <definedName name="AF.62000">#REF!</definedName>
    <definedName name="AF.62100">#REF!</definedName>
    <definedName name="AF.62200">#REF!</definedName>
    <definedName name="AF.62300">#REF!</definedName>
    <definedName name="AF.63100">#REF!</definedName>
    <definedName name="AF.63200">#REF!</definedName>
    <definedName name="AF.63300">#REF!</definedName>
    <definedName name="AF.64000">#REF!</definedName>
    <definedName name="AF.64100">#REF!</definedName>
    <definedName name="AF.64200">#REF!</definedName>
    <definedName name="AF.65100">#REF!</definedName>
    <definedName name="AF.65200">#REF!</definedName>
    <definedName name="AF.65300">#REF!</definedName>
    <definedName name="AF.66100">#REF!</definedName>
    <definedName name="AF.67100">#REF!</definedName>
    <definedName name="AF.67200">#REF!</definedName>
    <definedName name="AF.68100">#REF!</definedName>
    <definedName name="AF.68200">#REF!</definedName>
    <definedName name="AF.68500">#REF!</definedName>
    <definedName name="AF.71000">#REF!</definedName>
    <definedName name="Af.71100">#REF!</definedName>
    <definedName name="AF.71200">#REF!</definedName>
    <definedName name="Af.71300">#REF!</definedName>
    <definedName name="AF.71400">#REF!</definedName>
    <definedName name="AF.71500">#REF!</definedName>
    <definedName name="AF.71600">#REF!</definedName>
    <definedName name="AF.71710">#REF!</definedName>
    <definedName name="Af.71720">#REF!</definedName>
    <definedName name="Af.71730">#REF!</definedName>
    <definedName name="AF.71740">#REF!</definedName>
    <definedName name="AF.71750">#REF!</definedName>
    <definedName name="AF.71800">#REF!</definedName>
    <definedName name="AF.72000">#REF!</definedName>
    <definedName name="AF.72100">#REF!</definedName>
    <definedName name="AF.72200">#REF!</definedName>
    <definedName name="AF.72300">#REF!</definedName>
    <definedName name="AF.72400">#REF!</definedName>
    <definedName name="AF.72500">#REF!</definedName>
    <definedName name="AF.72600">#REF!</definedName>
    <definedName name="AF.72720">#REF!</definedName>
    <definedName name="AF.72730">#REF!</definedName>
    <definedName name="AF.72740">#REF!</definedName>
    <definedName name="AF.72750">#REF!</definedName>
    <definedName name="AF.72800">#REF!</definedName>
    <definedName name="AF.73000">#REF!</definedName>
    <definedName name="AF.73100">#REF!</definedName>
    <definedName name="AF.73200">#REF!</definedName>
    <definedName name="AF.73300">#REF!</definedName>
    <definedName name="AF.73400">#REF!</definedName>
    <definedName name="AF.73500">#REF!</definedName>
    <definedName name="AF.73600">#REF!</definedName>
    <definedName name="AF.73710">#REF!</definedName>
    <definedName name="AF.73720">#REF!</definedName>
    <definedName name="AF.73730">#REF!</definedName>
    <definedName name="AF.73740">#REF!</definedName>
    <definedName name="AF.73750">#REF!</definedName>
    <definedName name="AF.73800">#REF!</definedName>
    <definedName name="AF.81000">#REF!</definedName>
    <definedName name="AF.81110">#REF!</definedName>
    <definedName name="AF.81120">#REF!</definedName>
    <definedName name="AF.81130">#REF!</definedName>
    <definedName name="AF.81140">#REF!</definedName>
    <definedName name="AF.81150">#REF!</definedName>
    <definedName name="AF.81160">#REF!</definedName>
    <definedName name="AF.81200">#REF!</definedName>
    <definedName name="AF.81300">#REF!</definedName>
    <definedName name="AF.81410">#REF!</definedName>
    <definedName name="AF.81510">#REF!</definedName>
    <definedName name="AF.81600">#REF!</definedName>
    <definedName name="AF.82000">#REF!</definedName>
    <definedName name="AF.82100">#REF!</definedName>
    <definedName name="AF.82200">#REF!</definedName>
    <definedName name="AF.82300">#REF!</definedName>
    <definedName name="AF.82400">#REF!</definedName>
    <definedName name="AF.83000">#REF!</definedName>
    <definedName name="AF.83100">#REF!</definedName>
    <definedName name="AF.83200">#REF!</definedName>
    <definedName name="AF.83300">#REF!</definedName>
    <definedName name="AF.83400">#REF!</definedName>
    <definedName name="AF.84000">#REF!</definedName>
    <definedName name="AF.84100">#REF!</definedName>
    <definedName name="AF.84200">#REF!</definedName>
    <definedName name="AF.84300">#REF!</definedName>
    <definedName name="AF.85000">#REF!</definedName>
    <definedName name="AF.85100">#REF!</definedName>
    <definedName name="AF.85200">#REF!</definedName>
    <definedName name="AF.86000">#REF!</definedName>
    <definedName name="AF.86100">#REF!</definedName>
    <definedName name="AF.86200">#REF!</definedName>
    <definedName name="AF.86300">#REF!</definedName>
    <definedName name="AF.86400">#REF!</definedName>
    <definedName name="AF.87100">#REF!</definedName>
    <definedName name="AF.87200">#REF!</definedName>
    <definedName name="AF.88110">#REF!</definedName>
    <definedName name="AF.88210">#REF!</definedName>
    <definedName name="AF.88220">#REF!</definedName>
    <definedName name="AF.88300">#REF!</definedName>
    <definedName name="AF.88410">#REF!</definedName>
    <definedName name="AF.88420">#REF!</definedName>
    <definedName name="AF.88430">#REF!</definedName>
  </definedNames>
  <calcPr calcId="144525"/>
</workbook>
</file>

<file path=xl/calcChain.xml><?xml version="1.0" encoding="utf-8"?>
<calcChain xmlns="http://schemas.openxmlformats.org/spreadsheetml/2006/main">
  <c r="E29" i="5" l="1"/>
  <c r="F27" i="5"/>
  <c r="F25" i="5"/>
  <c r="H25" i="5" s="1"/>
  <c r="F24" i="5"/>
  <c r="H24" i="5" s="1"/>
  <c r="F19" i="5"/>
  <c r="F18" i="5"/>
  <c r="F20" i="5" s="1"/>
  <c r="F28" i="5" s="1"/>
  <c r="F15" i="5"/>
  <c r="F17" i="5"/>
  <c r="F26" i="5" s="1"/>
  <c r="H12" i="5"/>
  <c r="D14" i="5"/>
  <c r="H14" i="5" s="1"/>
  <c r="D13" i="5"/>
  <c r="H13" i="5" s="1"/>
  <c r="D12" i="5"/>
  <c r="D11" i="5" s="1"/>
  <c r="D29" i="5"/>
  <c r="G29" i="5" s="1"/>
  <c r="D23" i="5"/>
  <c r="D21" i="5"/>
  <c r="G21" i="5" s="1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AB37" i="5"/>
  <c r="AB36" i="5"/>
  <c r="AB35" i="5"/>
  <c r="AB34" i="5"/>
  <c r="AI33" i="5"/>
  <c r="AB33" i="5"/>
  <c r="AI32" i="5"/>
  <c r="AB32" i="5"/>
  <c r="AI16" i="5"/>
  <c r="AB16" i="5"/>
  <c r="AI15" i="5"/>
  <c r="AB15" i="5"/>
  <c r="AI11" i="5"/>
  <c r="AB11" i="5"/>
  <c r="AI10" i="5"/>
  <c r="AB10" i="5"/>
  <c r="AB9" i="5"/>
  <c r="AC7" i="5"/>
  <c r="AB7" i="5"/>
  <c r="B8" i="4"/>
  <c r="B7" i="4"/>
  <c r="B6" i="4"/>
  <c r="B5" i="4"/>
  <c r="B4" i="4"/>
  <c r="B3" i="4"/>
  <c r="B2" i="4"/>
  <c r="H23" i="5" l="1"/>
  <c r="H11" i="5"/>
  <c r="AP44" i="5"/>
  <c r="AD39" i="5"/>
  <c r="AD40" i="5" s="1"/>
  <c r="AL37" i="5" s="1"/>
  <c r="D19" i="5"/>
  <c r="H19" i="5" s="1"/>
  <c r="AP37" i="5"/>
  <c r="AD36" i="5"/>
  <c r="AE36" i="5" s="1"/>
  <c r="AS37" i="5"/>
  <c r="AR37" i="5"/>
  <c r="AB38" i="5"/>
  <c r="AZ37" i="5" l="1"/>
  <c r="AW37" i="5"/>
  <c r="AN37" i="5"/>
  <c r="AT37" i="5"/>
  <c r="AQ37" i="5"/>
  <c r="AK37" i="5"/>
  <c r="AD38" i="5" s="1"/>
  <c r="AD37" i="5" s="1"/>
  <c r="AE37" i="5" s="1"/>
  <c r="AM37" i="5"/>
  <c r="AV37" i="5"/>
  <c r="AX37" i="5"/>
  <c r="AY37" i="5"/>
  <c r="AO37" i="5"/>
  <c r="AU37" i="5"/>
  <c r="AP43" i="5"/>
  <c r="D26" i="5"/>
  <c r="T57" i="3"/>
  <c r="S57" i="3"/>
  <c r="R57" i="3"/>
  <c r="O57" i="3"/>
  <c r="N57" i="3"/>
  <c r="T56" i="3"/>
  <c r="S56" i="3"/>
  <c r="R56" i="3"/>
  <c r="O56" i="3"/>
  <c r="N56" i="3"/>
  <c r="T55" i="3"/>
  <c r="S55" i="3"/>
  <c r="R55" i="3"/>
  <c r="O55" i="3"/>
  <c r="N55" i="3"/>
  <c r="T54" i="3"/>
  <c r="O54" i="3"/>
  <c r="N54" i="3"/>
  <c r="I54" i="3"/>
  <c r="S54" i="3" s="1"/>
  <c r="E54" i="3"/>
  <c r="T53" i="3"/>
  <c r="I53" i="3"/>
  <c r="R53" i="3" s="1"/>
  <c r="T52" i="3"/>
  <c r="R52" i="3"/>
  <c r="O52" i="3"/>
  <c r="N52" i="3"/>
  <c r="I52" i="3"/>
  <c r="S52" i="3" s="1"/>
  <c r="T51" i="3"/>
  <c r="I51" i="3"/>
  <c r="R51" i="3" s="1"/>
  <c r="E51" i="3"/>
  <c r="T50" i="3"/>
  <c r="T49" i="3"/>
  <c r="I49" i="3"/>
  <c r="R49" i="3" s="1"/>
  <c r="U48" i="3"/>
  <c r="S48" i="3"/>
  <c r="O48" i="3"/>
  <c r="N48" i="3"/>
  <c r="I48" i="3"/>
  <c r="T48" i="3" s="1"/>
  <c r="T47" i="3"/>
  <c r="S47" i="3"/>
  <c r="I47" i="3"/>
  <c r="R47" i="3" s="1"/>
  <c r="T46" i="3"/>
  <c r="E46" i="3"/>
  <c r="I46" i="3" s="1"/>
  <c r="T45" i="3"/>
  <c r="O45" i="3"/>
  <c r="N45" i="3"/>
  <c r="I45" i="3"/>
  <c r="S45" i="3" s="1"/>
  <c r="H45" i="3"/>
  <c r="T44" i="3"/>
  <c r="I44" i="3"/>
  <c r="R44" i="3" s="1"/>
  <c r="T43" i="3"/>
  <c r="R43" i="3"/>
  <c r="O43" i="3"/>
  <c r="N43" i="3"/>
  <c r="I43" i="3"/>
  <c r="S43" i="3" s="1"/>
  <c r="T42" i="3"/>
  <c r="I42" i="3"/>
  <c r="R42" i="3" s="1"/>
  <c r="T41" i="3"/>
  <c r="R41" i="3"/>
  <c r="O41" i="3"/>
  <c r="N41" i="3"/>
  <c r="I41" i="3"/>
  <c r="S41" i="3" s="1"/>
  <c r="T40" i="3"/>
  <c r="S40" i="3"/>
  <c r="R40" i="3"/>
  <c r="T39" i="3"/>
  <c r="S39" i="3"/>
  <c r="R39" i="3"/>
  <c r="T38" i="3"/>
  <c r="S38" i="3"/>
  <c r="R38" i="3"/>
  <c r="T37" i="3"/>
  <c r="S37" i="3"/>
  <c r="R37" i="3"/>
  <c r="T35" i="3"/>
  <c r="I35" i="3" s="1"/>
  <c r="S35" i="3"/>
  <c r="H35" i="3" s="1"/>
  <c r="I34" i="3"/>
  <c r="H34" i="3"/>
  <c r="I33" i="3"/>
  <c r="H33" i="3"/>
  <c r="I32" i="3"/>
  <c r="H32" i="3"/>
  <c r="I31" i="3"/>
  <c r="H31" i="3"/>
  <c r="I30" i="3"/>
  <c r="H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R16" i="3"/>
  <c r="I16" i="3"/>
  <c r="E16" i="3"/>
  <c r="E15" i="3"/>
  <c r="E17" i="3" s="1"/>
  <c r="I17" i="3" s="1"/>
  <c r="E14" i="3"/>
  <c r="I14" i="3" s="1"/>
  <c r="N14" i="3" s="1"/>
  <c r="O13" i="3"/>
  <c r="I13" i="3"/>
  <c r="H13" i="3"/>
  <c r="P14" i="3" s="1"/>
  <c r="I12" i="3"/>
  <c r="I11" i="3"/>
  <c r="H11" i="3"/>
  <c r="I10" i="3"/>
  <c r="I9" i="3"/>
  <c r="L8" i="3"/>
  <c r="D28" i="5" l="1"/>
  <c r="H28" i="5" s="1"/>
  <c r="H26" i="5"/>
  <c r="D15" i="5"/>
  <c r="N46" i="3"/>
  <c r="S46" i="3"/>
  <c r="R46" i="3"/>
  <c r="O46" i="3"/>
  <c r="R14" i="3"/>
  <c r="S42" i="3"/>
  <c r="S44" i="3"/>
  <c r="S51" i="3"/>
  <c r="S53" i="3"/>
  <c r="N42" i="3"/>
  <c r="N44" i="3"/>
  <c r="N47" i="3"/>
  <c r="N49" i="3"/>
  <c r="N51" i="3"/>
  <c r="N53" i="3"/>
  <c r="I15" i="3"/>
  <c r="O42" i="3"/>
  <c r="O44" i="3"/>
  <c r="R45" i="3"/>
  <c r="O47" i="3"/>
  <c r="O49" i="3"/>
  <c r="O51" i="3"/>
  <c r="O53" i="3"/>
  <c r="R54" i="3"/>
  <c r="S49" i="3"/>
  <c r="D7" i="5"/>
  <c r="G7" i="5" s="1"/>
  <c r="D18" i="5" l="1"/>
  <c r="H18" i="5" s="1"/>
  <c r="H15" i="5"/>
  <c r="D27" i="5"/>
  <c r="H27" i="5" s="1"/>
  <c r="D22" i="5"/>
  <c r="H22" i="5" s="1"/>
  <c r="D10" i="5"/>
  <c r="H10" i="5" s="1"/>
  <c r="D17" i="5"/>
  <c r="D9" i="5"/>
  <c r="H9" i="5" s="1"/>
  <c r="D20" i="5" l="1"/>
  <c r="H20" i="5" s="1"/>
  <c r="H17" i="5"/>
  <c r="H8" i="5"/>
  <c r="D16" i="5" l="1"/>
  <c r="H16" i="5" s="1"/>
</calcChain>
</file>

<file path=xl/sharedStrings.xml><?xml version="1.0" encoding="utf-8"?>
<sst xmlns="http://schemas.openxmlformats.org/spreadsheetml/2006/main" count="353" uniqueCount="191">
  <si>
    <t>m3</t>
  </si>
  <si>
    <t>m2</t>
  </si>
  <si>
    <t>Kích thước</t>
  </si>
  <si>
    <t>Số lượng
 C.Kiện
giống nhau</t>
  </si>
  <si>
    <t>Rộng 
(m)</t>
  </si>
  <si>
    <t>Dài 
(m)</t>
  </si>
  <si>
    <t>Cao 
(m)</t>
  </si>
  <si>
    <t>Móng M1</t>
  </si>
  <si>
    <t>Nội dung công việc</t>
  </si>
  <si>
    <t>BẢNG TÍNH TOÁN KHỐI LƯỢNG</t>
  </si>
  <si>
    <t>- Đế móng (chân đế)</t>
  </si>
  <si>
    <t>- Đế phần vát</t>
  </si>
  <si>
    <t>Móng M2</t>
  </si>
  <si>
    <t>Bê tông đế móng</t>
  </si>
  <si>
    <t>STT</t>
  </si>
  <si>
    <t>Đào đất bằng cơ giới (đất cấp 2)</t>
  </si>
  <si>
    <t>Đào đất bằng thủ công</t>
  </si>
  <si>
    <t>K.Lượng</t>
  </si>
  <si>
    <t>ĐVT</t>
  </si>
  <si>
    <t>M3</t>
  </si>
  <si>
    <t>- Móng M1</t>
  </si>
  <si>
    <t>- Móng M2</t>
  </si>
  <si>
    <t>Đổ bê tông lót móng</t>
  </si>
  <si>
    <t>Bê tông cổ móng</t>
  </si>
  <si>
    <t>Bê tông giằng móng</t>
  </si>
  <si>
    <t>- Trục A&amp;B</t>
  </si>
  <si>
    <t>- Trục 1&amp;5</t>
  </si>
  <si>
    <t>- Trục 1,4&amp;5</t>
  </si>
  <si>
    <t>- Móng tường MT2</t>
  </si>
  <si>
    <t>Xây gạch thẻ bó nền, móng MT2</t>
  </si>
  <si>
    <t>BẢNG TỔNG HỢP KHỐI LƯỢNG</t>
  </si>
  <si>
    <t>MHĐM</t>
  </si>
  <si>
    <t>TÊN CÔNG VIỆC</t>
  </si>
  <si>
    <t>ĐƠN VỊ</t>
  </si>
  <si>
    <t>KHỐI LƯỢNG</t>
  </si>
  <si>
    <t>ĐỊNH MỨC</t>
  </si>
  <si>
    <t>NHU CẦU</t>
  </si>
  <si>
    <t>BIÊN CHẾ</t>
  </si>
  <si>
    <t>NC</t>
  </si>
  <si>
    <t>MÁY</t>
  </si>
  <si>
    <t>CHUẨN BỊ MẶT BẰNG</t>
  </si>
  <si>
    <t>AB.2521</t>
  </si>
  <si>
    <t>ĐÀO MÓNG BĂNG MÁY</t>
  </si>
  <si>
    <t>100m3</t>
  </si>
  <si>
    <t>AB.4232</t>
  </si>
  <si>
    <t>VẬN CHUYỂN ĐẤT THỪA</t>
  </si>
  <si>
    <t>AB.11432</t>
  </si>
  <si>
    <t>SỬA HỐ MÓNG THỦ CÔNG + BTL</t>
  </si>
  <si>
    <t>147,54; 68,474</t>
  </si>
  <si>
    <t>AF.61120</t>
  </si>
  <si>
    <t>CỐT THÉP MÓNG</t>
  </si>
  <si>
    <t>Tấn</t>
  </si>
  <si>
    <t>AF.81122</t>
  </si>
  <si>
    <t>LẮP VK MÓNG</t>
  </si>
  <si>
    <t>100m2</t>
  </si>
  <si>
    <t>AF.11220</t>
  </si>
  <si>
    <t>BT MÓNG ĐÁ 1X2, MÁC 200</t>
  </si>
  <si>
    <t>AF.81121</t>
  </si>
  <si>
    <t>THÁO VK MÓNG</t>
  </si>
  <si>
    <t>AB.2112</t>
  </si>
  <si>
    <t>LẤP ĐẤT HỐ MÓNG ĐỢT 01</t>
  </si>
  <si>
    <t>AF.61521</t>
  </si>
  <si>
    <t>CỐT THÉP DẦM MÓNG</t>
  </si>
  <si>
    <t>tấn</t>
  </si>
  <si>
    <t>AF.81141</t>
  </si>
  <si>
    <t>GCLD VÁN KHUÔN DẦM MÓNG</t>
  </si>
  <si>
    <t>AF.12310</t>
  </si>
  <si>
    <t>BÊ TÔNG DẦM MÓNG</t>
  </si>
  <si>
    <t>THÁO DỠ VK DẦM MÓNG</t>
  </si>
  <si>
    <t>LẤP ĐẤT HỐ MÓNG ĐỢT 02</t>
  </si>
  <si>
    <t>AG.41131</t>
  </si>
  <si>
    <t>BỐC XẾP CỘT TRỤC A</t>
  </si>
  <si>
    <t>cái</t>
  </si>
  <si>
    <t>c¸i</t>
  </si>
  <si>
    <t>AG.41141</t>
  </si>
  <si>
    <t>BỐC XẾP CỘT TRỤC B</t>
  </si>
  <si>
    <t>BỐC XẾP CỘT TRỤC C</t>
  </si>
  <si>
    <t>AG.41121</t>
  </si>
  <si>
    <t>BỐC XẾP CỘT TRỤC D</t>
  </si>
  <si>
    <t>AG.41321</t>
  </si>
  <si>
    <t>LẮP GHÉP CỘT TRỤC A</t>
  </si>
  <si>
    <t>LẮP GHÉP CỘT TRỤC B</t>
  </si>
  <si>
    <t>LẮP GHÉP CỘT TRỤC C</t>
  </si>
  <si>
    <t>LẮP GHÉP CỘT TRỤC D</t>
  </si>
  <si>
    <t>AG.41311</t>
  </si>
  <si>
    <t>BỐC XẾP DCC A</t>
  </si>
  <si>
    <t>BỐC XẾP DCC B</t>
  </si>
  <si>
    <t>BỐC XẾP DCC C</t>
  </si>
  <si>
    <t>BỐC XẾP DCC D</t>
  </si>
  <si>
    <t>LẮP GHÉP DCC A</t>
  </si>
  <si>
    <t>LẮP GHÉP DCC B</t>
  </si>
  <si>
    <t>LẮP GHÉP DCC C</t>
  </si>
  <si>
    <t>LẮP GHÉP DCC D</t>
  </si>
  <si>
    <t>AI.61121</t>
  </si>
  <si>
    <t>BỐC XẾP DÀN + CT + PANEL MÁI AB + CST TRỤC AB</t>
  </si>
  <si>
    <t>AI.61122</t>
  </si>
  <si>
    <t>BỐC XẾP DÀN + CT + PANEL MÁI AB + CST TRỤC CD</t>
  </si>
  <si>
    <t>BỐC XẾP DÀN + CT + PANEL MÁI AB + CST TRỤC BC</t>
  </si>
  <si>
    <t>LẮP DÀN + CT + PANEL MÁI AB + CST TRỤC AB</t>
  </si>
  <si>
    <t>LẮP DÀN + CT + PANEL MÁI BC + CST TRỤC CD</t>
  </si>
  <si>
    <t>LẮP DÀN + CT + PANEL MÁI CD + CST TRỤC BC</t>
  </si>
  <si>
    <t>TT.002</t>
  </si>
  <si>
    <t>CHÈN BT KHE PANEL</t>
  </si>
  <si>
    <t>m</t>
  </si>
  <si>
    <t>AF.61711</t>
  </si>
  <si>
    <t>THÉP BT CHỐNG THẤM</t>
  </si>
  <si>
    <t>TÊn</t>
  </si>
  <si>
    <t>AF.32313</t>
  </si>
  <si>
    <t>BT CHỐNG THẤM</t>
  </si>
  <si>
    <t>AK.54310</t>
  </si>
  <si>
    <t>LỚP GẠCH LÁ NEM</t>
  </si>
  <si>
    <t>AB.6211</t>
  </si>
  <si>
    <t>NỀN ĐẤT ĐÁ CẤP PHỐI DÀY 20cm</t>
  </si>
  <si>
    <t>AF.61110</t>
  </si>
  <si>
    <t>ĐAN LƯỚI THÉP NỀN</t>
  </si>
  <si>
    <t>tấn</t>
  </si>
  <si>
    <t>tÊn</t>
  </si>
  <si>
    <t>AF.11313</t>
  </si>
  <si>
    <t>BT NỀN ĐÁ 1x2 DÀY 8cm</t>
  </si>
  <si>
    <t>TT.001</t>
  </si>
  <si>
    <t>CHẾ TẠO CỬA</t>
  </si>
  <si>
    <t>AE.61220</t>
  </si>
  <si>
    <t>XÂY TƯỜNG</t>
  </si>
  <si>
    <t>GIẰNG TƯỜNG</t>
  </si>
  <si>
    <t>AH.32211</t>
  </si>
  <si>
    <t>LẮP DỰNG CỬA</t>
  </si>
  <si>
    <t>AK.21210</t>
  </si>
  <si>
    <t>TRÁT TƯỜNG TRONG</t>
  </si>
  <si>
    <t>TRÁT TƯỜNG NGOÀI</t>
  </si>
  <si>
    <t>AK.81110</t>
  </si>
  <si>
    <t>QUÉT VÔI</t>
  </si>
  <si>
    <t>ĐIỆN NƯỚC</t>
  </si>
  <si>
    <t xml:space="preserve">công </t>
  </si>
  <si>
    <t xml:space="preserve">c«ng </t>
  </si>
  <si>
    <t>DỌN VỆ SINH</t>
  </si>
  <si>
    <t>BÀN GIAO CÔNG TRÌNH</t>
  </si>
  <si>
    <t>Ván khuôn đế móng</t>
  </si>
  <si>
    <t>M2</t>
  </si>
  <si>
    <t>Ván khuôn giằng móng</t>
  </si>
  <si>
    <t>- Trục 4</t>
  </si>
  <si>
    <t>Đắp đất đợt 01</t>
  </si>
  <si>
    <t>Đắp đất đợt 02</t>
  </si>
  <si>
    <t>Công việc</t>
  </si>
  <si>
    <t>Đvt</t>
  </si>
  <si>
    <t>Thời gian (ngày)</t>
  </si>
  <si>
    <t>Đào đất bằng cơ giới</t>
  </si>
  <si>
    <r>
      <t xml:space="preserve">Biên chế
</t>
    </r>
    <r>
      <rPr>
        <i/>
        <sz val="12"/>
        <rFont val="Times New Roman"/>
        <family val="1"/>
      </rPr>
      <t>(người)</t>
    </r>
  </si>
  <si>
    <t>Đổ BT lót móng</t>
  </si>
  <si>
    <t>Dọn mặt bằng</t>
  </si>
  <si>
    <t>GCLD cốt thép móng</t>
  </si>
  <si>
    <t>Đào đất</t>
  </si>
  <si>
    <t>GCLD ván khuôn đế móng</t>
  </si>
  <si>
    <t>Thi công móng</t>
  </si>
  <si>
    <t>Đổ BT đế móng</t>
  </si>
  <si>
    <t>Lấp đất hố móng</t>
  </si>
  <si>
    <t>GCLD ván khuôn cổ móng</t>
  </si>
  <si>
    <t>TD ván khuôn đế móng</t>
  </si>
  <si>
    <t>Đổ BT cổ móng</t>
  </si>
  <si>
    <t>TD ván khuôn cổ móng</t>
  </si>
  <si>
    <t>Đắp đất hố móng đợt 01</t>
  </si>
  <si>
    <t>GCLD cốt thép giằng móng</t>
  </si>
  <si>
    <t>GCLD ván khuôn giằng móng</t>
  </si>
  <si>
    <t>Đổ BT giằng móng</t>
  </si>
  <si>
    <t>TD ván khuôn giằng</t>
  </si>
  <si>
    <t>Lấp đất hố móng đợt 02</t>
  </si>
  <si>
    <t>Xây chân tường</t>
  </si>
  <si>
    <t>Cát tôn nền</t>
  </si>
  <si>
    <t>K1=</t>
  </si>
  <si>
    <t>K2=</t>
  </si>
  <si>
    <t>Sd =</t>
  </si>
  <si>
    <t>công</t>
  </si>
  <si>
    <t>S =</t>
  </si>
  <si>
    <t>Ntb =</t>
  </si>
  <si>
    <t>người</t>
  </si>
  <si>
    <t>Sd</t>
  </si>
  <si>
    <t>S</t>
  </si>
  <si>
    <t>d&lt;=10</t>
  </si>
  <si>
    <t>d&lt;=18</t>
  </si>
  <si>
    <t>kg</t>
  </si>
  <si>
    <t>d&gt;18</t>
  </si>
  <si>
    <t>GCLDVK cổ móng</t>
  </si>
  <si>
    <t>Ca máy</t>
  </si>
  <si>
    <t>Thời gian</t>
  </si>
  <si>
    <t>Định mức</t>
  </si>
  <si>
    <t>Nhu cầu</t>
  </si>
  <si>
    <t>Biên chế</t>
  </si>
  <si>
    <t>Xây móng gạch thẻ bó nền, móng tường</t>
  </si>
  <si>
    <t>TIẾN ĐỘ THI CÔNG</t>
  </si>
  <si>
    <r>
      <rPr>
        <b/>
        <sz val="12"/>
        <rFont val="Times New Roman"/>
        <family val="1"/>
      </rPr>
      <t>Công trình:</t>
    </r>
    <r>
      <rPr>
        <sz val="12"/>
        <rFont val="Times New Roman"/>
        <family val="1"/>
      </rPr>
      <t xml:space="preserve"> Nhà ở gia đình</t>
    </r>
  </si>
  <si>
    <r>
      <rPr>
        <b/>
        <sz val="12"/>
        <rFont val="Times New Roman"/>
        <family val="1"/>
      </rPr>
      <t xml:space="preserve">Hạng mục: </t>
    </r>
    <r>
      <rPr>
        <sz val="12"/>
        <rFont val="Times New Roman"/>
        <family val="1"/>
      </rPr>
      <t>Nhà ở gia đình</t>
    </r>
  </si>
  <si>
    <t>Đào đất TC + Đổ BT lót móng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</si>
</sst>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2"/>
      <color theme="1"/>
      <name val=".VnTime"/>
      <family val="2"/>
    </font>
    <font>
      <sz val="12"/>
      <color theme="1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.VnArial"/>
      <family val="2"/>
    </font>
    <font>
      <sz val="12"/>
      <name val=".VnArial"/>
      <family val="2"/>
    </font>
    <font>
      <sz val="13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6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0" fillId="0" borderId="0"/>
  </cellStyleXfs>
  <cellXfs count="124">
    <xf numFmtId="0" fontId="0" fillId="0" borderId="0" xfId="0"/>
    <xf numFmtId="2" fontId="2" fillId="0" borderId="6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49" fontId="6" fillId="0" borderId="0" xfId="1" applyNumberFormat="1" applyFont="1" applyAlignment="1">
      <alignment horizontal="left" vertical="center"/>
    </xf>
    <xf numFmtId="49" fontId="2" fillId="0" borderId="1" xfId="1" applyNumberFormat="1" applyFont="1" applyBorder="1" applyAlignment="1">
      <alignment horizontal="left" vertical="center"/>
    </xf>
    <xf numFmtId="49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/>
    </xf>
    <xf numFmtId="2" fontId="2" fillId="4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2" fontId="2" fillId="5" borderId="1" xfId="1" applyNumberFormat="1" applyFont="1" applyFill="1" applyBorder="1" applyAlignment="1">
      <alignment horizontal="center" vertical="center" wrapText="1"/>
    </xf>
    <xf numFmtId="2" fontId="7" fillId="4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left" vertical="center"/>
    </xf>
    <xf numFmtId="2" fontId="6" fillId="0" borderId="1" xfId="1" applyNumberFormat="1" applyFont="1" applyBorder="1" applyAlignment="1">
      <alignment horizontal="center" vertical="center"/>
    </xf>
    <xf numFmtId="0" fontId="10" fillId="0" borderId="0" xfId="2" applyFont="1" applyFill="1" applyAlignment="1">
      <alignment horizontal="center" vertical="center" wrapText="1"/>
    </xf>
    <xf numFmtId="0" fontId="10" fillId="0" borderId="0" xfId="2" applyFont="1" applyFill="1" applyAlignment="1">
      <alignment vertical="center"/>
    </xf>
    <xf numFmtId="0" fontId="9" fillId="0" borderId="0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2" fontId="9" fillId="0" borderId="1" xfId="2" applyNumberFormat="1" applyFont="1" applyFill="1" applyBorder="1" applyAlignment="1">
      <alignment horizontal="center" vertical="center" wrapText="1"/>
    </xf>
    <xf numFmtId="0" fontId="7" fillId="0" borderId="0" xfId="2" applyFont="1" applyFill="1" applyAlignment="1">
      <alignment vertical="center"/>
    </xf>
    <xf numFmtId="0" fontId="11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center" vertical="center" wrapText="1"/>
    </xf>
    <xf numFmtId="2" fontId="11" fillId="0" borderId="1" xfId="2" applyNumberFormat="1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left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left" vertical="center" wrapText="1"/>
    </xf>
    <xf numFmtId="0" fontId="16" fillId="0" borderId="0" xfId="2" applyFont="1" applyFill="1" applyBorder="1" applyAlignment="1">
      <alignment horizontal="center" vertical="center" wrapText="1"/>
    </xf>
    <xf numFmtId="164" fontId="10" fillId="0" borderId="1" xfId="2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1" fontId="11" fillId="0" borderId="1" xfId="2" applyNumberFormat="1" applyFont="1" applyFill="1" applyBorder="1" applyAlignment="1">
      <alignment horizontal="center" vertical="center" wrapText="1"/>
    </xf>
    <xf numFmtId="1" fontId="9" fillId="0" borderId="1" xfId="2" applyNumberFormat="1" applyFont="1" applyFill="1" applyBorder="1" applyAlignment="1">
      <alignment horizontal="center" vertical="center" wrapText="1"/>
    </xf>
    <xf numFmtId="1" fontId="9" fillId="0" borderId="0" xfId="2" applyNumberFormat="1" applyFont="1" applyFill="1" applyBorder="1" applyAlignment="1">
      <alignment horizontal="center" vertical="center" wrapText="1"/>
    </xf>
    <xf numFmtId="0" fontId="18" fillId="0" borderId="0" xfId="2" applyFont="1" applyFill="1" applyAlignment="1">
      <alignment vertical="center"/>
    </xf>
    <xf numFmtId="2" fontId="18" fillId="0" borderId="1" xfId="2" applyNumberFormat="1" applyFont="1" applyFill="1" applyBorder="1" applyAlignment="1">
      <alignment vertical="center"/>
    </xf>
    <xf numFmtId="0" fontId="18" fillId="0" borderId="1" xfId="2" applyFont="1" applyFill="1" applyBorder="1" applyAlignment="1">
      <alignment vertical="center"/>
    </xf>
    <xf numFmtId="0" fontId="7" fillId="0" borderId="1" xfId="2" applyFont="1" applyFill="1" applyBorder="1" applyAlignment="1">
      <alignment vertical="center"/>
    </xf>
    <xf numFmtId="0" fontId="10" fillId="0" borderId="1" xfId="2" applyFont="1" applyFill="1" applyBorder="1" applyAlignment="1">
      <alignment vertical="center"/>
    </xf>
    <xf numFmtId="2" fontId="10" fillId="0" borderId="1" xfId="2" applyNumberFormat="1" applyFont="1" applyFill="1" applyBorder="1" applyAlignment="1">
      <alignment vertical="center"/>
    </xf>
    <xf numFmtId="0" fontId="7" fillId="0" borderId="0" xfId="2" applyFont="1" applyFill="1" applyAlignment="1">
      <alignment horizontal="left" vertical="center"/>
    </xf>
    <xf numFmtId="0" fontId="19" fillId="0" borderId="0" xfId="2" applyFont="1" applyFill="1" applyAlignment="1">
      <alignment vertical="center"/>
    </xf>
    <xf numFmtId="0" fontId="7" fillId="0" borderId="0" xfId="2" applyFont="1" applyFill="1" applyAlignment="1">
      <alignment horizontal="center" vertical="center"/>
    </xf>
    <xf numFmtId="2" fontId="10" fillId="0" borderId="0" xfId="2" applyNumberFormat="1" applyFont="1" applyFill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49" fontId="6" fillId="0" borderId="0" xfId="0" applyNumberFormat="1" applyFont="1"/>
    <xf numFmtId="0" fontId="6" fillId="0" borderId="0" xfId="0" applyFont="1"/>
    <xf numFmtId="0" fontId="10" fillId="0" borderId="0" xfId="3" applyAlignment="1">
      <alignment horizontal="center" vertical="center"/>
    </xf>
    <xf numFmtId="0" fontId="10" fillId="0" borderId="1" xfId="3" applyBorder="1" applyAlignment="1">
      <alignment horizontal="center" vertical="center"/>
    </xf>
    <xf numFmtId="0" fontId="10" fillId="0" borderId="1" xfId="3" applyBorder="1" applyAlignment="1">
      <alignment horizontal="left" vertical="center"/>
    </xf>
    <xf numFmtId="0" fontId="10" fillId="0" borderId="1" xfId="3" applyFont="1" applyBorder="1" applyAlignment="1">
      <alignment horizontal="left" vertical="center"/>
    </xf>
    <xf numFmtId="0" fontId="10" fillId="0" borderId="9" xfId="3" applyBorder="1" applyAlignment="1">
      <alignment horizontal="center" vertical="center"/>
    </xf>
    <xf numFmtId="0" fontId="10" fillId="0" borderId="1" xfId="3" applyBorder="1" applyAlignment="1">
      <alignment vertical="center"/>
    </xf>
    <xf numFmtId="0" fontId="10" fillId="0" borderId="10" xfId="3" applyBorder="1" applyAlignment="1">
      <alignment horizontal="center" vertical="center"/>
    </xf>
    <xf numFmtId="0" fontId="10" fillId="0" borderId="0" xfId="3" applyBorder="1" applyAlignment="1">
      <alignment horizontal="center" vertical="center"/>
    </xf>
    <xf numFmtId="0" fontId="10" fillId="0" borderId="0" xfId="3" applyBorder="1" applyAlignment="1">
      <alignment horizontal="left" vertical="center"/>
    </xf>
    <xf numFmtId="0" fontId="20" fillId="6" borderId="11" xfId="3" applyFont="1" applyFill="1" applyBorder="1" applyAlignment="1">
      <alignment horizontal="center" vertical="center"/>
    </xf>
    <xf numFmtId="2" fontId="20" fillId="6" borderId="12" xfId="3" applyNumberFormat="1" applyFont="1" applyFill="1" applyBorder="1" applyAlignment="1">
      <alignment horizontal="center" vertical="center"/>
    </xf>
    <xf numFmtId="0" fontId="10" fillId="0" borderId="0" xfId="3" applyAlignment="1">
      <alignment horizontal="left" vertical="center"/>
    </xf>
    <xf numFmtId="2" fontId="10" fillId="0" borderId="0" xfId="3" applyNumberFormat="1" applyAlignment="1">
      <alignment horizontal="center" vertical="center"/>
    </xf>
    <xf numFmtId="0" fontId="10" fillId="0" borderId="11" xfId="3" applyBorder="1" applyAlignment="1">
      <alignment horizontal="center" vertical="center"/>
    </xf>
    <xf numFmtId="0" fontId="10" fillId="0" borderId="12" xfId="3" applyBorder="1" applyAlignment="1">
      <alignment horizontal="center" vertical="center"/>
    </xf>
    <xf numFmtId="0" fontId="10" fillId="0" borderId="13" xfId="3" applyBorder="1" applyAlignment="1">
      <alignment horizontal="center" vertical="center"/>
    </xf>
    <xf numFmtId="0" fontId="10" fillId="0" borderId="14" xfId="3" applyBorder="1" applyAlignment="1">
      <alignment horizontal="center" vertical="center"/>
    </xf>
    <xf numFmtId="0" fontId="10" fillId="0" borderId="15" xfId="3" applyBorder="1" applyAlignment="1">
      <alignment horizontal="center" vertical="center"/>
    </xf>
    <xf numFmtId="2" fontId="10" fillId="0" borderId="12" xfId="3" applyNumberFormat="1" applyBorder="1" applyAlignment="1">
      <alignment horizontal="center" vertical="center"/>
    </xf>
    <xf numFmtId="2" fontId="10" fillId="0" borderId="1" xfId="3" applyNumberFormat="1" applyBorder="1" applyAlignment="1">
      <alignment horizontal="left" vertical="center"/>
    </xf>
    <xf numFmtId="2" fontId="6" fillId="0" borderId="3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2" fontId="6" fillId="0" borderId="1" xfId="1" applyNumberFormat="1" applyFont="1" applyBorder="1" applyAlignment="1">
      <alignment horizontal="left" vertical="center"/>
    </xf>
    <xf numFmtId="0" fontId="7" fillId="0" borderId="0" xfId="3" applyFont="1" applyAlignment="1">
      <alignment horizontal="center" vertical="center"/>
    </xf>
    <xf numFmtId="2" fontId="7" fillId="0" borderId="1" xfId="3" applyNumberFormat="1" applyFont="1" applyBorder="1" applyAlignment="1">
      <alignment horizontal="left" vertical="center"/>
    </xf>
    <xf numFmtId="0" fontId="7" fillId="0" borderId="0" xfId="3" applyFont="1" applyBorder="1" applyAlignment="1">
      <alignment horizontal="left" vertical="center"/>
    </xf>
    <xf numFmtId="1" fontId="10" fillId="0" borderId="0" xfId="3" applyNumberFormat="1" applyAlignment="1">
      <alignment horizontal="center" vertical="center"/>
    </xf>
    <xf numFmtId="1" fontId="10" fillId="0" borderId="1" xfId="3" applyNumberFormat="1" applyBorder="1" applyAlignment="1">
      <alignment horizontal="center" vertical="center"/>
    </xf>
    <xf numFmtId="1" fontId="10" fillId="0" borderId="0" xfId="3" applyNumberForma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2" fontId="2" fillId="0" borderId="3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/>
    </xf>
    <xf numFmtId="49" fontId="2" fillId="0" borderId="6" xfId="1" applyNumberFormat="1" applyFont="1" applyBorder="1" applyAlignment="1">
      <alignment horizontal="center" vertical="center"/>
    </xf>
    <xf numFmtId="2" fontId="2" fillId="0" borderId="2" xfId="1" applyNumberFormat="1" applyFont="1" applyBorder="1" applyAlignment="1">
      <alignment horizontal="center" vertical="center"/>
    </xf>
    <xf numFmtId="2" fontId="2" fillId="0" borderId="5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9" fillId="0" borderId="0" xfId="2" applyFont="1" applyFill="1" applyAlignment="1">
      <alignment horizontal="center" vertical="center" wrapText="1"/>
    </xf>
    <xf numFmtId="0" fontId="10" fillId="0" borderId="0" xfId="2" applyFont="1" applyFill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10" fillId="0" borderId="0" xfId="3" applyBorder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10" fillId="0" borderId="3" xfId="3" applyBorder="1" applyAlignment="1">
      <alignment horizontal="center" vertical="center"/>
    </xf>
    <xf numFmtId="0" fontId="10" fillId="0" borderId="6" xfId="3" applyBorder="1" applyAlignment="1">
      <alignment horizontal="center" vertical="center"/>
    </xf>
    <xf numFmtId="0" fontId="10" fillId="0" borderId="7" xfId="3" applyBorder="1" applyAlignment="1">
      <alignment horizontal="center" vertical="center"/>
    </xf>
    <xf numFmtId="0" fontId="10" fillId="0" borderId="3" xfId="3" applyBorder="1" applyAlignment="1">
      <alignment horizontal="center" vertical="center" wrapText="1"/>
    </xf>
    <xf numFmtId="0" fontId="10" fillId="0" borderId="6" xfId="3" applyBorder="1" applyAlignment="1">
      <alignment horizontal="center" vertical="center" wrapText="1"/>
    </xf>
    <xf numFmtId="0" fontId="10" fillId="0" borderId="7" xfId="3" applyBorder="1" applyAlignment="1">
      <alignment horizontal="center" vertical="center" wrapText="1"/>
    </xf>
    <xf numFmtId="1" fontId="9" fillId="0" borderId="1" xfId="2" applyNumberFormat="1" applyFont="1" applyFill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/>
    </xf>
    <xf numFmtId="0" fontId="10" fillId="0" borderId="1" xfId="3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1"/>
      <c:txPr>
        <a:bodyPr/>
        <a:lstStyle/>
        <a:p>
          <a:pPr>
            <a:defRPr sz="1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45218800648298"/>
          <c:y val="8.8461538461538466E-2"/>
          <c:w val="0.86709886547811998"/>
          <c:h val="0.72692307692307689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9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'04'!$L$38:$Y$38</c:f>
              <c:numCache>
                <c:formatCode>General</c:formatCode>
                <c:ptCount val="14"/>
                <c:pt idx="0">
                  <c:v>4</c:v>
                </c:pt>
                <c:pt idx="1">
                  <c:v>6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6</c:v>
                </c:pt>
                <c:pt idx="1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03296"/>
        <c:axId val="111305088"/>
      </c:barChart>
      <c:catAx>
        <c:axId val="11130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305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305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30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25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767676" mc:Ignorable="a14" a14:legacySpreadsheetColorIndex="78">
            <a:gamma/>
            <a:shade val="46275"/>
            <a:invGamma/>
          </a:srgbClr>
        </a:gs>
        <a:gs pos="50000">
          <a:srgbClr xmlns:mc="http://schemas.openxmlformats.org/markup-compatibility/2006" xmlns:a14="http://schemas.microsoft.com/office/drawing/2010/main" val="FFFFFF" mc:Ignorable="a14" a14:legacySpreadsheetColorIndex="78"/>
        </a:gs>
        <a:gs pos="100000">
          <a:srgbClr xmlns:mc="http://schemas.openxmlformats.org/markup-compatibility/2006" xmlns:a14="http://schemas.microsoft.com/office/drawing/2010/main" val="767676" mc:Ignorable="a14" a14:legacySpreadsheetColorIndex="78">
            <a:gamma/>
            <a:shade val="46275"/>
            <a:invGamma/>
          </a:srgbClr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</xdr:row>
      <xdr:rowOff>200856</xdr:rowOff>
    </xdr:from>
    <xdr:to>
      <xdr:col>12</xdr:col>
      <xdr:colOff>9525</xdr:colOff>
      <xdr:row>6</xdr:row>
      <xdr:rowOff>200856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314825" y="1277181"/>
          <a:ext cx="28575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11206</xdr:colOff>
      <xdr:row>7</xdr:row>
      <xdr:rowOff>204974</xdr:rowOff>
    </xdr:from>
    <xdr:to>
      <xdr:col>14</xdr:col>
      <xdr:colOff>11206</xdr:colOff>
      <xdr:row>7</xdr:row>
      <xdr:rowOff>204974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325971" y="1908268"/>
          <a:ext cx="560294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224463</xdr:rowOff>
    </xdr:from>
    <xdr:to>
      <xdr:col>20</xdr:col>
      <xdr:colOff>2899</xdr:colOff>
      <xdr:row>9</xdr:row>
      <xdr:rowOff>224463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867275" y="1796088"/>
          <a:ext cx="1936474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2899</xdr:colOff>
      <xdr:row>10</xdr:row>
      <xdr:rowOff>240273</xdr:rowOff>
    </xdr:from>
    <xdr:to>
      <xdr:col>15</xdr:col>
      <xdr:colOff>9525</xdr:colOff>
      <xdr:row>10</xdr:row>
      <xdr:rowOff>240273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8877958" y="2223714"/>
          <a:ext cx="286773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14</xdr:row>
      <xdr:rowOff>214938</xdr:rowOff>
    </xdr:from>
    <xdr:to>
      <xdr:col>24</xdr:col>
      <xdr:colOff>0</xdr:colOff>
      <xdr:row>14</xdr:row>
      <xdr:rowOff>214938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800850" y="2281863"/>
          <a:ext cx="11049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</xdr:row>
      <xdr:rowOff>206655</xdr:rowOff>
    </xdr:from>
    <xdr:to>
      <xdr:col>24</xdr:col>
      <xdr:colOff>266700</xdr:colOff>
      <xdr:row>15</xdr:row>
      <xdr:rowOff>206655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7629525" y="2521230"/>
          <a:ext cx="5429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752475</xdr:colOff>
      <xdr:row>41</xdr:row>
      <xdr:rowOff>123825</xdr:rowOff>
    </xdr:from>
    <xdr:to>
      <xdr:col>25</xdr:col>
      <xdr:colOff>333375</xdr:colOff>
      <xdr:row>54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IANG%20DAY%20NAM%20HOC%202015-2016/DO%20AN%20TCTC/BANG%20TONG%20HOP%20KHOI%20LUO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SO LIEU"/>
      <sheetName val="Lapghep"/>
      <sheetName val="bangphantichvattu"/>
    </sheetNames>
    <sheetDataSet>
      <sheetData sheetId="0"/>
      <sheetData sheetId="1">
        <row r="15">
          <cell r="M15">
            <v>2.52</v>
          </cell>
          <cell r="N15">
            <v>43.68</v>
          </cell>
        </row>
        <row r="16">
          <cell r="M16">
            <v>1.1855999999999998</v>
          </cell>
          <cell r="N16">
            <v>6.24</v>
          </cell>
        </row>
        <row r="17">
          <cell r="M17">
            <v>8.1000000000000003E-2</v>
          </cell>
          <cell r="N17">
            <v>1.4219999999999999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I1" sqref="I1:K1048576"/>
    </sheetView>
  </sheetViews>
  <sheetFormatPr defaultRowHeight="20.100000000000001" customHeight="1" x14ac:dyDescent="0.2"/>
  <cols>
    <col min="1" max="1" width="4.5" style="3" customWidth="1"/>
    <col min="2" max="2" width="39.125" style="6" customWidth="1"/>
    <col min="3" max="3" width="5" style="6" bestFit="1" customWidth="1"/>
    <col min="4" max="4" width="8.625" style="4" bestFit="1" customWidth="1"/>
    <col min="5" max="5" width="7.125" style="4" bestFit="1" customWidth="1"/>
    <col min="6" max="6" width="7.5" style="4" bestFit="1" customWidth="1"/>
    <col min="7" max="7" width="9.875" style="3" bestFit="1" customWidth="1"/>
    <col min="8" max="8" width="8.75" style="4" customWidth="1"/>
    <col min="9" max="16384" width="9" style="3"/>
  </cols>
  <sheetData>
    <row r="1" spans="1:10" s="2" customFormat="1" ht="20.100000000000001" customHeight="1" x14ac:dyDescent="0.2">
      <c r="B1" s="98" t="s">
        <v>9</v>
      </c>
      <c r="C1" s="98"/>
      <c r="D1" s="98"/>
      <c r="E1" s="98"/>
      <c r="F1" s="98"/>
      <c r="G1" s="98"/>
      <c r="H1" s="98"/>
    </row>
    <row r="2" spans="1:10" ht="15.75" customHeight="1" x14ac:dyDescent="0.2">
      <c r="A2" s="97" t="s">
        <v>14</v>
      </c>
      <c r="B2" s="101" t="s">
        <v>8</v>
      </c>
      <c r="C2" s="101" t="s">
        <v>18</v>
      </c>
      <c r="D2" s="103" t="s">
        <v>2</v>
      </c>
      <c r="E2" s="103"/>
      <c r="F2" s="103"/>
      <c r="G2" s="105" t="s">
        <v>3</v>
      </c>
      <c r="H2" s="99" t="s">
        <v>17</v>
      </c>
    </row>
    <row r="3" spans="1:10" ht="9.75" customHeight="1" x14ac:dyDescent="0.2">
      <c r="A3" s="97"/>
      <c r="B3" s="102"/>
      <c r="C3" s="102"/>
      <c r="D3" s="104"/>
      <c r="E3" s="104"/>
      <c r="F3" s="104"/>
      <c r="G3" s="106"/>
      <c r="H3" s="100"/>
    </row>
    <row r="4" spans="1:10" ht="30.75" customHeight="1" x14ac:dyDescent="0.2">
      <c r="A4" s="94"/>
      <c r="B4" s="102"/>
      <c r="C4" s="102"/>
      <c r="D4" s="1" t="s">
        <v>4</v>
      </c>
      <c r="E4" s="1" t="s">
        <v>5</v>
      </c>
      <c r="F4" s="1" t="s">
        <v>6</v>
      </c>
      <c r="G4" s="107"/>
      <c r="H4" s="100"/>
    </row>
    <row r="5" spans="1:10" ht="20.100000000000001" customHeight="1" x14ac:dyDescent="0.2">
      <c r="A5" s="5">
        <v>1</v>
      </c>
      <c r="B5" s="7" t="s">
        <v>15</v>
      </c>
      <c r="C5" s="8" t="s">
        <v>19</v>
      </c>
      <c r="D5" s="9"/>
      <c r="E5" s="9"/>
      <c r="F5" s="9"/>
      <c r="G5" s="10"/>
      <c r="H5" s="11">
        <v>63.7</v>
      </c>
    </row>
    <row r="6" spans="1:10" ht="20.100000000000001" customHeight="1" x14ac:dyDescent="0.2">
      <c r="A6" s="5">
        <v>2</v>
      </c>
      <c r="B6" s="7" t="s">
        <v>16</v>
      </c>
      <c r="C6" s="8" t="s">
        <v>19</v>
      </c>
      <c r="D6" s="9"/>
      <c r="E6" s="9"/>
      <c r="F6" s="9"/>
      <c r="G6" s="10"/>
      <c r="H6" s="12">
        <v>2.52</v>
      </c>
    </row>
    <row r="7" spans="1:10" ht="20.100000000000001" customHeight="1" x14ac:dyDescent="0.2">
      <c r="A7" s="5"/>
      <c r="B7" s="13" t="s">
        <v>20</v>
      </c>
      <c r="C7" s="8"/>
      <c r="D7" s="9"/>
      <c r="E7" s="9"/>
      <c r="F7" s="9"/>
      <c r="G7" s="10"/>
      <c r="H7" s="14">
        <v>0.9</v>
      </c>
    </row>
    <row r="8" spans="1:10" ht="20.100000000000001" customHeight="1" x14ac:dyDescent="0.2">
      <c r="A8" s="5"/>
      <c r="B8" s="13" t="s">
        <v>21</v>
      </c>
      <c r="C8" s="8"/>
      <c r="D8" s="9"/>
      <c r="E8" s="9"/>
      <c r="F8" s="9"/>
      <c r="G8" s="10"/>
      <c r="H8" s="14">
        <v>1.62</v>
      </c>
    </row>
    <row r="9" spans="1:10" ht="20.100000000000001" customHeight="1" x14ac:dyDescent="0.2">
      <c r="A9" s="5">
        <v>3</v>
      </c>
      <c r="B9" s="7" t="s">
        <v>22</v>
      </c>
      <c r="C9" s="8" t="s">
        <v>19</v>
      </c>
      <c r="D9" s="9"/>
      <c r="E9" s="9"/>
      <c r="F9" s="9"/>
      <c r="G9" s="10"/>
      <c r="H9" s="18">
        <v>2.52</v>
      </c>
      <c r="I9" s="4"/>
      <c r="J9" s="4"/>
    </row>
    <row r="10" spans="1:10" ht="20.100000000000001" customHeight="1" x14ac:dyDescent="0.2">
      <c r="A10" s="5"/>
      <c r="B10" s="13" t="s">
        <v>20</v>
      </c>
      <c r="C10" s="8"/>
      <c r="D10" s="9"/>
      <c r="E10" s="9"/>
      <c r="F10" s="9"/>
      <c r="G10" s="10"/>
      <c r="H10" s="14">
        <v>0.9</v>
      </c>
      <c r="I10" s="4"/>
    </row>
    <row r="11" spans="1:10" ht="20.100000000000001" customHeight="1" x14ac:dyDescent="0.2">
      <c r="A11" s="5"/>
      <c r="B11" s="13" t="s">
        <v>21</v>
      </c>
      <c r="C11" s="8"/>
      <c r="D11" s="9"/>
      <c r="E11" s="9"/>
      <c r="F11" s="9"/>
      <c r="G11" s="10"/>
      <c r="H11" s="14">
        <v>1.62</v>
      </c>
    </row>
    <row r="12" spans="1:10" ht="20.100000000000001" customHeight="1" x14ac:dyDescent="0.2">
      <c r="A12" s="5">
        <v>4</v>
      </c>
      <c r="B12" s="7" t="s">
        <v>13</v>
      </c>
      <c r="C12" s="8" t="s">
        <v>19</v>
      </c>
      <c r="D12" s="9"/>
      <c r="E12" s="9"/>
      <c r="F12" s="9"/>
      <c r="G12" s="10"/>
      <c r="H12" s="15">
        <v>6.839999999999999</v>
      </c>
    </row>
    <row r="13" spans="1:10" ht="20.100000000000001" customHeight="1" x14ac:dyDescent="0.2">
      <c r="A13" s="97"/>
      <c r="B13" s="7" t="s">
        <v>7</v>
      </c>
      <c r="C13" s="7"/>
      <c r="D13" s="14"/>
      <c r="E13" s="14"/>
      <c r="F13" s="14"/>
      <c r="G13" s="16"/>
      <c r="H13" s="17">
        <v>2.5169999999999995</v>
      </c>
    </row>
    <row r="14" spans="1:10" ht="20.100000000000001" customHeight="1" x14ac:dyDescent="0.2">
      <c r="A14" s="97"/>
      <c r="B14" s="13" t="s">
        <v>10</v>
      </c>
      <c r="C14" s="13"/>
      <c r="D14" s="14"/>
      <c r="E14" s="14"/>
      <c r="F14" s="14"/>
      <c r="G14" s="16"/>
      <c r="H14" s="14">
        <v>1.5679999999999998</v>
      </c>
      <c r="I14" s="4"/>
    </row>
    <row r="15" spans="1:10" ht="20.100000000000001" customHeight="1" x14ac:dyDescent="0.2">
      <c r="A15" s="97"/>
      <c r="B15" s="13" t="s">
        <v>11</v>
      </c>
      <c r="C15" s="13"/>
      <c r="D15" s="14"/>
      <c r="E15" s="14"/>
      <c r="F15" s="14"/>
      <c r="G15" s="16"/>
      <c r="H15" s="14">
        <v>0.94899999999999973</v>
      </c>
    </row>
    <row r="16" spans="1:10" ht="20.100000000000001" customHeight="1" x14ac:dyDescent="0.2">
      <c r="A16" s="97"/>
      <c r="B16" s="7" t="s">
        <v>12</v>
      </c>
      <c r="C16" s="7"/>
      <c r="D16" s="14"/>
      <c r="E16" s="14"/>
      <c r="F16" s="14"/>
      <c r="G16" s="16"/>
      <c r="H16" s="17">
        <v>4.3229999999999995</v>
      </c>
    </row>
    <row r="17" spans="1:8" ht="20.100000000000001" customHeight="1" x14ac:dyDescent="0.2">
      <c r="A17" s="97"/>
      <c r="B17" s="13" t="s">
        <v>10</v>
      </c>
      <c r="C17" s="13"/>
      <c r="D17" s="14"/>
      <c r="E17" s="14"/>
      <c r="F17" s="14"/>
      <c r="G17" s="16"/>
      <c r="H17" s="14">
        <v>2.6879999999999997</v>
      </c>
    </row>
    <row r="18" spans="1:8" ht="20.100000000000001" customHeight="1" x14ac:dyDescent="0.2">
      <c r="A18" s="97"/>
      <c r="B18" s="13" t="s">
        <v>11</v>
      </c>
      <c r="C18" s="13"/>
      <c r="D18" s="14"/>
      <c r="E18" s="14"/>
      <c r="F18" s="14"/>
      <c r="G18" s="16"/>
      <c r="H18" s="14">
        <v>1.6349999999999998</v>
      </c>
    </row>
    <row r="19" spans="1:8" ht="20.100000000000001" customHeight="1" x14ac:dyDescent="0.2">
      <c r="A19" s="5">
        <v>5</v>
      </c>
      <c r="B19" s="7" t="s">
        <v>136</v>
      </c>
      <c r="C19" s="8" t="s">
        <v>137</v>
      </c>
      <c r="D19" s="9"/>
      <c r="E19" s="9"/>
      <c r="F19" s="9"/>
      <c r="G19" s="10"/>
      <c r="H19" s="15">
        <v>13.67</v>
      </c>
    </row>
    <row r="20" spans="1:8" ht="20.100000000000001" customHeight="1" x14ac:dyDescent="0.2">
      <c r="A20" s="97"/>
      <c r="B20" s="7" t="s">
        <v>7</v>
      </c>
      <c r="C20" s="7"/>
      <c r="D20" s="14"/>
      <c r="E20" s="14"/>
      <c r="F20" s="14"/>
      <c r="G20" s="16"/>
      <c r="H20" s="17">
        <v>5.5399999999999991</v>
      </c>
    </row>
    <row r="21" spans="1:8" ht="20.100000000000001" customHeight="1" x14ac:dyDescent="0.2">
      <c r="A21" s="97"/>
      <c r="B21" s="13" t="s">
        <v>10</v>
      </c>
      <c r="C21" s="13"/>
      <c r="D21" s="14"/>
      <c r="E21" s="14"/>
      <c r="F21" s="14"/>
      <c r="G21" s="16"/>
      <c r="H21" s="14">
        <v>2.2399999999999998</v>
      </c>
    </row>
    <row r="22" spans="1:8" ht="20.100000000000001" customHeight="1" x14ac:dyDescent="0.2">
      <c r="A22" s="97"/>
      <c r="B22" s="13"/>
      <c r="C22" s="13"/>
      <c r="D22" s="14"/>
      <c r="E22" s="14"/>
      <c r="F22" s="14"/>
      <c r="G22" s="16"/>
      <c r="H22" s="14">
        <v>3.3</v>
      </c>
    </row>
    <row r="23" spans="1:8" ht="20.100000000000001" customHeight="1" x14ac:dyDescent="0.2">
      <c r="A23" s="97"/>
      <c r="B23" s="7" t="s">
        <v>12</v>
      </c>
      <c r="C23" s="7"/>
      <c r="D23" s="14"/>
      <c r="E23" s="14"/>
      <c r="F23" s="14"/>
      <c r="G23" s="16"/>
      <c r="H23" s="17">
        <v>8.1300000000000008</v>
      </c>
    </row>
    <row r="24" spans="1:8" ht="20.100000000000001" customHeight="1" x14ac:dyDescent="0.2">
      <c r="A24" s="97"/>
      <c r="B24" s="13" t="s">
        <v>10</v>
      </c>
      <c r="C24" s="13"/>
      <c r="D24" s="14"/>
      <c r="E24" s="14"/>
      <c r="F24" s="14"/>
      <c r="G24" s="16"/>
      <c r="H24" s="14">
        <v>5.28</v>
      </c>
    </row>
    <row r="25" spans="1:8" ht="20.100000000000001" customHeight="1" x14ac:dyDescent="0.2">
      <c r="A25" s="5"/>
      <c r="B25" s="13"/>
      <c r="C25" s="13"/>
      <c r="D25" s="14"/>
      <c r="E25" s="14"/>
      <c r="F25" s="14"/>
      <c r="G25" s="16"/>
      <c r="H25" s="14">
        <v>2.85</v>
      </c>
    </row>
    <row r="26" spans="1:8" ht="20.100000000000001" customHeight="1" x14ac:dyDescent="0.2">
      <c r="A26" s="5">
        <v>6</v>
      </c>
      <c r="B26" s="7" t="s">
        <v>180</v>
      </c>
      <c r="C26" s="8" t="s">
        <v>137</v>
      </c>
      <c r="D26" s="9"/>
      <c r="E26" s="9"/>
      <c r="F26" s="9"/>
      <c r="G26" s="10"/>
      <c r="H26" s="19">
        <v>6.4000000000000012</v>
      </c>
    </row>
    <row r="27" spans="1:8" ht="20.100000000000001" customHeight="1" x14ac:dyDescent="0.2">
      <c r="A27" s="97"/>
      <c r="B27" s="13" t="s">
        <v>20</v>
      </c>
      <c r="C27" s="7"/>
      <c r="D27" s="14"/>
      <c r="E27" s="14"/>
      <c r="F27" s="14"/>
      <c r="G27" s="16"/>
      <c r="H27" s="14">
        <v>2.5600000000000005</v>
      </c>
    </row>
    <row r="28" spans="1:8" ht="20.100000000000001" customHeight="1" x14ac:dyDescent="0.2">
      <c r="A28" s="97"/>
      <c r="B28" s="13" t="s">
        <v>21</v>
      </c>
      <c r="C28" s="7"/>
      <c r="D28" s="14"/>
      <c r="E28" s="14"/>
      <c r="F28" s="14"/>
      <c r="G28" s="16"/>
      <c r="H28" s="14">
        <v>3.8400000000000007</v>
      </c>
    </row>
    <row r="29" spans="1:8" ht="20.100000000000001" customHeight="1" x14ac:dyDescent="0.2">
      <c r="A29" s="58">
        <v>7</v>
      </c>
      <c r="B29" s="7" t="s">
        <v>23</v>
      </c>
      <c r="C29" s="8" t="s">
        <v>19</v>
      </c>
      <c r="D29" s="9"/>
      <c r="E29" s="9"/>
      <c r="F29" s="9"/>
      <c r="G29" s="10"/>
      <c r="H29" s="19">
        <v>0.32000000000000006</v>
      </c>
    </row>
    <row r="30" spans="1:8" ht="20.100000000000001" customHeight="1" x14ac:dyDescent="0.2">
      <c r="A30" s="97"/>
      <c r="B30" s="13" t="s">
        <v>20</v>
      </c>
      <c r="C30" s="7"/>
      <c r="D30" s="14"/>
      <c r="E30" s="14"/>
      <c r="F30" s="14"/>
      <c r="G30" s="16"/>
      <c r="H30" s="14">
        <v>0.12800000000000003</v>
      </c>
    </row>
    <row r="31" spans="1:8" ht="20.100000000000001" customHeight="1" x14ac:dyDescent="0.2">
      <c r="A31" s="97"/>
      <c r="B31" s="13" t="s">
        <v>21</v>
      </c>
      <c r="C31" s="7"/>
      <c r="D31" s="14"/>
      <c r="E31" s="14"/>
      <c r="F31" s="14"/>
      <c r="G31" s="16"/>
      <c r="H31" s="14">
        <v>0.19200000000000006</v>
      </c>
    </row>
    <row r="32" spans="1:8" ht="20.100000000000001" customHeight="1" x14ac:dyDescent="0.2">
      <c r="A32" s="5">
        <v>8</v>
      </c>
      <c r="B32" s="7" t="s">
        <v>24</v>
      </c>
      <c r="C32" s="8" t="s">
        <v>19</v>
      </c>
      <c r="D32" s="9"/>
      <c r="E32" s="9"/>
      <c r="F32" s="9"/>
      <c r="G32" s="10"/>
      <c r="H32" s="19">
        <v>1.5590000000000002</v>
      </c>
    </row>
    <row r="33" spans="1:8" ht="20.100000000000001" customHeight="1" x14ac:dyDescent="0.2">
      <c r="A33" s="94"/>
      <c r="B33" s="13" t="s">
        <v>25</v>
      </c>
      <c r="C33" s="7"/>
      <c r="D33" s="14"/>
      <c r="E33" s="14"/>
      <c r="F33" s="14"/>
      <c r="G33" s="16"/>
      <c r="H33" s="14">
        <v>1.1200000000000001</v>
      </c>
    </row>
    <row r="34" spans="1:8" ht="20.100000000000001" customHeight="1" x14ac:dyDescent="0.2">
      <c r="A34" s="95"/>
      <c r="B34" s="13" t="s">
        <v>27</v>
      </c>
      <c r="C34" s="7"/>
      <c r="D34" s="14"/>
      <c r="E34" s="14"/>
      <c r="F34" s="14"/>
      <c r="G34" s="16"/>
      <c r="H34" s="14">
        <v>0.37200000000000011</v>
      </c>
    </row>
    <row r="35" spans="1:8" ht="20.100000000000001" customHeight="1" x14ac:dyDescent="0.2">
      <c r="A35" s="96"/>
      <c r="B35" s="20" t="s">
        <v>28</v>
      </c>
      <c r="C35" s="20"/>
      <c r="D35" s="21"/>
      <c r="E35" s="21"/>
      <c r="F35" s="21"/>
      <c r="G35" s="5"/>
      <c r="H35" s="14">
        <v>6.699999999999999E-2</v>
      </c>
    </row>
    <row r="36" spans="1:8" ht="20.100000000000001" customHeight="1" x14ac:dyDescent="0.2">
      <c r="A36" s="5">
        <v>9</v>
      </c>
      <c r="B36" s="7" t="s">
        <v>138</v>
      </c>
      <c r="C36" s="8" t="s">
        <v>137</v>
      </c>
      <c r="D36" s="17"/>
      <c r="E36" s="9"/>
      <c r="F36" s="9"/>
      <c r="G36" s="10"/>
      <c r="H36" s="19">
        <v>12.507000000000001</v>
      </c>
    </row>
    <row r="37" spans="1:8" ht="20.100000000000001" customHeight="1" x14ac:dyDescent="0.2">
      <c r="A37" s="94"/>
      <c r="B37" s="13" t="s">
        <v>25</v>
      </c>
      <c r="C37" s="7"/>
      <c r="D37" s="14"/>
      <c r="E37" s="14"/>
      <c r="F37" s="14"/>
      <c r="G37" s="16"/>
      <c r="H37" s="14">
        <v>5.6000000000000005</v>
      </c>
    </row>
    <row r="38" spans="1:8" ht="20.100000000000001" customHeight="1" x14ac:dyDescent="0.2">
      <c r="A38" s="95"/>
      <c r="B38" s="13"/>
      <c r="C38" s="7"/>
      <c r="D38" s="14"/>
      <c r="E38" s="14"/>
      <c r="F38" s="14"/>
      <c r="G38" s="16"/>
      <c r="H38" s="14">
        <v>5.44</v>
      </c>
    </row>
    <row r="39" spans="1:8" ht="20.100000000000001" customHeight="1" x14ac:dyDescent="0.2">
      <c r="A39" s="95"/>
      <c r="B39" s="13" t="s">
        <v>26</v>
      </c>
      <c r="C39" s="7"/>
      <c r="D39" s="14"/>
      <c r="E39" s="14"/>
      <c r="F39" s="14"/>
      <c r="G39" s="16"/>
      <c r="H39" s="14">
        <v>1.4000000000000001</v>
      </c>
    </row>
    <row r="40" spans="1:8" ht="20.100000000000001" customHeight="1" x14ac:dyDescent="0.2">
      <c r="A40" s="95"/>
      <c r="B40" s="13"/>
      <c r="C40" s="7"/>
      <c r="D40" s="14"/>
      <c r="E40" s="14"/>
      <c r="F40" s="14"/>
      <c r="G40" s="16"/>
      <c r="H40" s="14">
        <v>1.2400000000000002</v>
      </c>
    </row>
    <row r="41" spans="1:8" ht="20.100000000000001" customHeight="1" x14ac:dyDescent="0.2">
      <c r="A41" s="95"/>
      <c r="B41" s="13" t="s">
        <v>139</v>
      </c>
      <c r="C41" s="7"/>
      <c r="D41" s="14"/>
      <c r="E41" s="14"/>
      <c r="F41" s="14"/>
      <c r="G41" s="16"/>
      <c r="H41" s="14">
        <v>1.2550000000000001</v>
      </c>
    </row>
    <row r="42" spans="1:8" ht="20.100000000000001" customHeight="1" x14ac:dyDescent="0.2">
      <c r="A42" s="96"/>
      <c r="B42" s="20" t="s">
        <v>28</v>
      </c>
      <c r="C42" s="20"/>
      <c r="D42" s="21"/>
      <c r="E42" s="21"/>
      <c r="F42" s="21"/>
      <c r="G42" s="5"/>
      <c r="H42" s="14">
        <v>6.699999999999999E-2</v>
      </c>
    </row>
    <row r="43" spans="1:8" ht="20.100000000000001" customHeight="1" x14ac:dyDescent="0.2">
      <c r="A43" s="5">
        <v>10</v>
      </c>
      <c r="B43" s="7" t="s">
        <v>29</v>
      </c>
      <c r="C43" s="8" t="s">
        <v>19</v>
      </c>
      <c r="D43" s="9"/>
      <c r="E43" s="9"/>
      <c r="F43" s="9"/>
      <c r="G43" s="10"/>
      <c r="H43" s="19">
        <v>6.0084999999999997</v>
      </c>
    </row>
    <row r="44" spans="1:8" ht="20.100000000000001" customHeight="1" x14ac:dyDescent="0.2">
      <c r="A44" s="94"/>
      <c r="B44" s="13" t="s">
        <v>25</v>
      </c>
      <c r="C44" s="7"/>
      <c r="D44" s="14"/>
      <c r="E44" s="14"/>
      <c r="F44" s="14"/>
      <c r="G44" s="16"/>
      <c r="H44" s="14">
        <v>4.2</v>
      </c>
    </row>
    <row r="45" spans="1:8" ht="20.100000000000001" customHeight="1" x14ac:dyDescent="0.2">
      <c r="A45" s="95"/>
      <c r="B45" s="13" t="s">
        <v>26</v>
      </c>
      <c r="C45" s="7"/>
      <c r="D45" s="14"/>
      <c r="E45" s="14"/>
      <c r="F45" s="14"/>
      <c r="G45" s="16"/>
      <c r="H45" s="14">
        <v>0.92999999999999994</v>
      </c>
    </row>
    <row r="46" spans="1:8" ht="20.100000000000001" customHeight="1" x14ac:dyDescent="0.2">
      <c r="A46" s="96"/>
      <c r="B46" s="20" t="s">
        <v>28</v>
      </c>
      <c r="C46" s="20"/>
      <c r="D46" s="21"/>
      <c r="E46" s="21"/>
      <c r="F46" s="21"/>
      <c r="G46" s="5"/>
      <c r="H46" s="14">
        <v>0.87850000000000006</v>
      </c>
    </row>
    <row r="47" spans="1:8" ht="20.100000000000001" customHeight="1" x14ac:dyDescent="0.2">
      <c r="A47" s="58">
        <v>11</v>
      </c>
      <c r="B47" s="7" t="s">
        <v>140</v>
      </c>
      <c r="C47" s="8" t="s">
        <v>19</v>
      </c>
      <c r="D47" s="9"/>
      <c r="E47" s="9"/>
      <c r="F47" s="9"/>
      <c r="G47" s="10"/>
      <c r="H47" s="19">
        <v>24.86</v>
      </c>
    </row>
    <row r="48" spans="1:8" ht="20.100000000000001" customHeight="1" x14ac:dyDescent="0.2">
      <c r="A48" s="58">
        <v>12</v>
      </c>
      <c r="B48" s="7" t="s">
        <v>141</v>
      </c>
      <c r="C48" s="8" t="s">
        <v>19</v>
      </c>
      <c r="D48" s="9"/>
      <c r="E48" s="9"/>
      <c r="F48" s="9"/>
      <c r="G48" s="10"/>
      <c r="H48" s="19">
        <v>42.99</v>
      </c>
    </row>
    <row r="49" spans="1:8" ht="20.100000000000001" customHeight="1" x14ac:dyDescent="0.2">
      <c r="A49" s="84">
        <v>13</v>
      </c>
      <c r="B49" s="85" t="s">
        <v>149</v>
      </c>
      <c r="C49" s="86" t="s">
        <v>178</v>
      </c>
      <c r="D49" s="83"/>
      <c r="E49" s="83"/>
      <c r="F49" s="83"/>
      <c r="G49" s="59"/>
      <c r="H49" s="83"/>
    </row>
    <row r="50" spans="1:8" ht="20.100000000000001" customHeight="1" x14ac:dyDescent="0.2">
      <c r="A50" s="94"/>
      <c r="C50" s="20"/>
      <c r="D50" s="21"/>
      <c r="E50" s="21"/>
      <c r="F50" s="21"/>
      <c r="G50" s="58"/>
      <c r="H50" s="21">
        <v>11.5</v>
      </c>
    </row>
    <row r="51" spans="1:8" ht="20.100000000000001" customHeight="1" x14ac:dyDescent="0.2">
      <c r="A51" s="95"/>
      <c r="C51" s="20"/>
      <c r="D51" s="21"/>
      <c r="E51" s="21"/>
      <c r="F51" s="21"/>
      <c r="G51" s="58"/>
      <c r="H51" s="21">
        <v>259.16000000000003</v>
      </c>
    </row>
    <row r="52" spans="1:8" ht="20.100000000000001" customHeight="1" x14ac:dyDescent="0.2">
      <c r="A52" s="96"/>
      <c r="C52" s="20"/>
      <c r="D52" s="21"/>
      <c r="E52" s="21"/>
      <c r="F52" s="21"/>
      <c r="G52" s="58"/>
      <c r="H52" s="21">
        <v>95.24</v>
      </c>
    </row>
    <row r="53" spans="1:8" ht="20.100000000000001" customHeight="1" x14ac:dyDescent="0.2">
      <c r="A53" s="84">
        <v>14</v>
      </c>
      <c r="B53" s="85" t="s">
        <v>160</v>
      </c>
      <c r="C53" s="86" t="s">
        <v>178</v>
      </c>
      <c r="D53" s="83"/>
      <c r="E53" s="83"/>
      <c r="F53" s="83"/>
      <c r="G53" s="59"/>
      <c r="H53" s="83"/>
    </row>
    <row r="54" spans="1:8" ht="20.100000000000001" customHeight="1" x14ac:dyDescent="0.2">
      <c r="A54" s="97"/>
      <c r="B54" s="20" t="s">
        <v>176</v>
      </c>
      <c r="C54" s="20"/>
      <c r="D54" s="21"/>
      <c r="E54" s="21"/>
      <c r="F54" s="21"/>
      <c r="G54" s="58"/>
      <c r="H54" s="21">
        <v>30.61</v>
      </c>
    </row>
    <row r="55" spans="1:8" ht="20.100000000000001" customHeight="1" x14ac:dyDescent="0.2">
      <c r="A55" s="97"/>
      <c r="B55" s="20" t="s">
        <v>177</v>
      </c>
      <c r="C55" s="20"/>
      <c r="D55" s="21"/>
      <c r="E55" s="21"/>
      <c r="F55" s="21"/>
      <c r="G55" s="58"/>
      <c r="H55" s="21">
        <v>140.96</v>
      </c>
    </row>
  </sheetData>
  <mergeCells count="16">
    <mergeCell ref="A50:A52"/>
    <mergeCell ref="A54:A55"/>
    <mergeCell ref="A30:A31"/>
    <mergeCell ref="B1:H1"/>
    <mergeCell ref="A2:A4"/>
    <mergeCell ref="A13:A18"/>
    <mergeCell ref="A27:A28"/>
    <mergeCell ref="A33:A35"/>
    <mergeCell ref="H2:H4"/>
    <mergeCell ref="A44:A46"/>
    <mergeCell ref="B2:B4"/>
    <mergeCell ref="C2:C4"/>
    <mergeCell ref="D2:F3"/>
    <mergeCell ref="G2:G4"/>
    <mergeCell ref="A20:A24"/>
    <mergeCell ref="A37:A4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topLeftCell="B1" workbookViewId="0">
      <pane ySplit="4" topLeftCell="A29" activePane="bottomLeft" state="frozen"/>
      <selection pane="bottomLeft" activeCell="F3" sqref="F3:L4"/>
    </sheetView>
  </sheetViews>
  <sheetFormatPr defaultRowHeight="15.75" x14ac:dyDescent="0.2"/>
  <cols>
    <col min="1" max="1" width="4.5" style="23" customWidth="1"/>
    <col min="2" max="2" width="9.125" style="28" customWidth="1"/>
    <col min="3" max="3" width="36.25" style="54" customWidth="1"/>
    <col min="4" max="4" width="9" style="55"/>
    <col min="5" max="5" width="8.375" style="56" customWidth="1"/>
    <col min="6" max="6" width="6.5" style="23" customWidth="1"/>
    <col min="7" max="7" width="6" style="23" customWidth="1"/>
    <col min="8" max="8" width="8.875" style="57" bestFit="1" customWidth="1"/>
    <col min="9" max="9" width="9.375" style="57" bestFit="1" customWidth="1"/>
    <col min="10" max="10" width="5.875" style="23" bestFit="1" customWidth="1"/>
    <col min="11" max="11" width="5.625" style="28" customWidth="1"/>
    <col min="12" max="13" width="6.25" style="28" customWidth="1"/>
    <col min="14" max="15" width="6.25" style="23" customWidth="1"/>
    <col min="16" max="17" width="6.25" style="28" customWidth="1"/>
    <col min="18" max="18" width="8.75" style="23" customWidth="1"/>
    <col min="19" max="20" width="9" style="23"/>
    <col min="21" max="21" width="11.5" style="23" bestFit="1" customWidth="1"/>
    <col min="22" max="256" width="9" style="23"/>
    <col min="257" max="257" width="4.5" style="23" customWidth="1"/>
    <col min="258" max="258" width="9.125" style="23" customWidth="1"/>
    <col min="259" max="259" width="52.25" style="23" bestFit="1" customWidth="1"/>
    <col min="260" max="260" width="9" style="23"/>
    <col min="261" max="261" width="8.375" style="23" customWidth="1"/>
    <col min="262" max="262" width="6.5" style="23" customWidth="1"/>
    <col min="263" max="263" width="6" style="23" customWidth="1"/>
    <col min="264" max="264" width="8.875" style="23" bestFit="1" customWidth="1"/>
    <col min="265" max="265" width="9.375" style="23" bestFit="1" customWidth="1"/>
    <col min="266" max="266" width="5.875" style="23" bestFit="1" customWidth="1"/>
    <col min="267" max="267" width="5.625" style="23" customWidth="1"/>
    <col min="268" max="273" width="6.25" style="23" customWidth="1"/>
    <col min="274" max="274" width="8.75" style="23" customWidth="1"/>
    <col min="275" max="276" width="9" style="23"/>
    <col min="277" max="277" width="11.5" style="23" bestFit="1" customWidth="1"/>
    <col min="278" max="512" width="9" style="23"/>
    <col min="513" max="513" width="4.5" style="23" customWidth="1"/>
    <col min="514" max="514" width="9.125" style="23" customWidth="1"/>
    <col min="515" max="515" width="52.25" style="23" bestFit="1" customWidth="1"/>
    <col min="516" max="516" width="9" style="23"/>
    <col min="517" max="517" width="8.375" style="23" customWidth="1"/>
    <col min="518" max="518" width="6.5" style="23" customWidth="1"/>
    <col min="519" max="519" width="6" style="23" customWidth="1"/>
    <col min="520" max="520" width="8.875" style="23" bestFit="1" customWidth="1"/>
    <col min="521" max="521" width="9.375" style="23" bestFit="1" customWidth="1"/>
    <col min="522" max="522" width="5.875" style="23" bestFit="1" customWidth="1"/>
    <col min="523" max="523" width="5.625" style="23" customWidth="1"/>
    <col min="524" max="529" width="6.25" style="23" customWidth="1"/>
    <col min="530" max="530" width="8.75" style="23" customWidth="1"/>
    <col min="531" max="532" width="9" style="23"/>
    <col min="533" max="533" width="11.5" style="23" bestFit="1" customWidth="1"/>
    <col min="534" max="768" width="9" style="23"/>
    <col min="769" max="769" width="4.5" style="23" customWidth="1"/>
    <col min="770" max="770" width="9.125" style="23" customWidth="1"/>
    <col min="771" max="771" width="52.25" style="23" bestFit="1" customWidth="1"/>
    <col min="772" max="772" width="9" style="23"/>
    <col min="773" max="773" width="8.375" style="23" customWidth="1"/>
    <col min="774" max="774" width="6.5" style="23" customWidth="1"/>
    <col min="775" max="775" width="6" style="23" customWidth="1"/>
    <col min="776" max="776" width="8.875" style="23" bestFit="1" customWidth="1"/>
    <col min="777" max="777" width="9.375" style="23" bestFit="1" customWidth="1"/>
    <col min="778" max="778" width="5.875" style="23" bestFit="1" customWidth="1"/>
    <col min="779" max="779" width="5.625" style="23" customWidth="1"/>
    <col min="780" max="785" width="6.25" style="23" customWidth="1"/>
    <col min="786" max="786" width="8.75" style="23" customWidth="1"/>
    <col min="787" max="788" width="9" style="23"/>
    <col min="789" max="789" width="11.5" style="23" bestFit="1" customWidth="1"/>
    <col min="790" max="1024" width="9" style="23"/>
    <col min="1025" max="1025" width="4.5" style="23" customWidth="1"/>
    <col min="1026" max="1026" width="9.125" style="23" customWidth="1"/>
    <col min="1027" max="1027" width="52.25" style="23" bestFit="1" customWidth="1"/>
    <col min="1028" max="1028" width="9" style="23"/>
    <col min="1029" max="1029" width="8.375" style="23" customWidth="1"/>
    <col min="1030" max="1030" width="6.5" style="23" customWidth="1"/>
    <col min="1031" max="1031" width="6" style="23" customWidth="1"/>
    <col min="1032" max="1032" width="8.875" style="23" bestFit="1" customWidth="1"/>
    <col min="1033" max="1033" width="9.375" style="23" bestFit="1" customWidth="1"/>
    <col min="1034" max="1034" width="5.875" style="23" bestFit="1" customWidth="1"/>
    <col min="1035" max="1035" width="5.625" style="23" customWidth="1"/>
    <col min="1036" max="1041" width="6.25" style="23" customWidth="1"/>
    <col min="1042" max="1042" width="8.75" style="23" customWidth="1"/>
    <col min="1043" max="1044" width="9" style="23"/>
    <col min="1045" max="1045" width="11.5" style="23" bestFit="1" customWidth="1"/>
    <col min="1046" max="1280" width="9" style="23"/>
    <col min="1281" max="1281" width="4.5" style="23" customWidth="1"/>
    <col min="1282" max="1282" width="9.125" style="23" customWidth="1"/>
    <col min="1283" max="1283" width="52.25" style="23" bestFit="1" customWidth="1"/>
    <col min="1284" max="1284" width="9" style="23"/>
    <col min="1285" max="1285" width="8.375" style="23" customWidth="1"/>
    <col min="1286" max="1286" width="6.5" style="23" customWidth="1"/>
    <col min="1287" max="1287" width="6" style="23" customWidth="1"/>
    <col min="1288" max="1288" width="8.875" style="23" bestFit="1" customWidth="1"/>
    <col min="1289" max="1289" width="9.375" style="23" bestFit="1" customWidth="1"/>
    <col min="1290" max="1290" width="5.875" style="23" bestFit="1" customWidth="1"/>
    <col min="1291" max="1291" width="5.625" style="23" customWidth="1"/>
    <col min="1292" max="1297" width="6.25" style="23" customWidth="1"/>
    <col min="1298" max="1298" width="8.75" style="23" customWidth="1"/>
    <col min="1299" max="1300" width="9" style="23"/>
    <col min="1301" max="1301" width="11.5" style="23" bestFit="1" customWidth="1"/>
    <col min="1302" max="1536" width="9" style="23"/>
    <col min="1537" max="1537" width="4.5" style="23" customWidth="1"/>
    <col min="1538" max="1538" width="9.125" style="23" customWidth="1"/>
    <col min="1539" max="1539" width="52.25" style="23" bestFit="1" customWidth="1"/>
    <col min="1540" max="1540" width="9" style="23"/>
    <col min="1541" max="1541" width="8.375" style="23" customWidth="1"/>
    <col min="1542" max="1542" width="6.5" style="23" customWidth="1"/>
    <col min="1543" max="1543" width="6" style="23" customWidth="1"/>
    <col min="1544" max="1544" width="8.875" style="23" bestFit="1" customWidth="1"/>
    <col min="1545" max="1545" width="9.375" style="23" bestFit="1" customWidth="1"/>
    <col min="1546" max="1546" width="5.875" style="23" bestFit="1" customWidth="1"/>
    <col min="1547" max="1547" width="5.625" style="23" customWidth="1"/>
    <col min="1548" max="1553" width="6.25" style="23" customWidth="1"/>
    <col min="1554" max="1554" width="8.75" style="23" customWidth="1"/>
    <col min="1555" max="1556" width="9" style="23"/>
    <col min="1557" max="1557" width="11.5" style="23" bestFit="1" customWidth="1"/>
    <col min="1558" max="1792" width="9" style="23"/>
    <col min="1793" max="1793" width="4.5" style="23" customWidth="1"/>
    <col min="1794" max="1794" width="9.125" style="23" customWidth="1"/>
    <col min="1795" max="1795" width="52.25" style="23" bestFit="1" customWidth="1"/>
    <col min="1796" max="1796" width="9" style="23"/>
    <col min="1797" max="1797" width="8.375" style="23" customWidth="1"/>
    <col min="1798" max="1798" width="6.5" style="23" customWidth="1"/>
    <col min="1799" max="1799" width="6" style="23" customWidth="1"/>
    <col min="1800" max="1800" width="8.875" style="23" bestFit="1" customWidth="1"/>
    <col min="1801" max="1801" width="9.375" style="23" bestFit="1" customWidth="1"/>
    <col min="1802" max="1802" width="5.875" style="23" bestFit="1" customWidth="1"/>
    <col min="1803" max="1803" width="5.625" style="23" customWidth="1"/>
    <col min="1804" max="1809" width="6.25" style="23" customWidth="1"/>
    <col min="1810" max="1810" width="8.75" style="23" customWidth="1"/>
    <col min="1811" max="1812" width="9" style="23"/>
    <col min="1813" max="1813" width="11.5" style="23" bestFit="1" customWidth="1"/>
    <col min="1814" max="2048" width="9" style="23"/>
    <col min="2049" max="2049" width="4.5" style="23" customWidth="1"/>
    <col min="2050" max="2050" width="9.125" style="23" customWidth="1"/>
    <col min="2051" max="2051" width="52.25" style="23" bestFit="1" customWidth="1"/>
    <col min="2052" max="2052" width="9" style="23"/>
    <col min="2053" max="2053" width="8.375" style="23" customWidth="1"/>
    <col min="2054" max="2054" width="6.5" style="23" customWidth="1"/>
    <col min="2055" max="2055" width="6" style="23" customWidth="1"/>
    <col min="2056" max="2056" width="8.875" style="23" bestFit="1" customWidth="1"/>
    <col min="2057" max="2057" width="9.375" style="23" bestFit="1" customWidth="1"/>
    <col min="2058" max="2058" width="5.875" style="23" bestFit="1" customWidth="1"/>
    <col min="2059" max="2059" width="5.625" style="23" customWidth="1"/>
    <col min="2060" max="2065" width="6.25" style="23" customWidth="1"/>
    <col min="2066" max="2066" width="8.75" style="23" customWidth="1"/>
    <col min="2067" max="2068" width="9" style="23"/>
    <col min="2069" max="2069" width="11.5" style="23" bestFit="1" customWidth="1"/>
    <col min="2070" max="2304" width="9" style="23"/>
    <col min="2305" max="2305" width="4.5" style="23" customWidth="1"/>
    <col min="2306" max="2306" width="9.125" style="23" customWidth="1"/>
    <col min="2307" max="2307" width="52.25" style="23" bestFit="1" customWidth="1"/>
    <col min="2308" max="2308" width="9" style="23"/>
    <col min="2309" max="2309" width="8.375" style="23" customWidth="1"/>
    <col min="2310" max="2310" width="6.5" style="23" customWidth="1"/>
    <col min="2311" max="2311" width="6" style="23" customWidth="1"/>
    <col min="2312" max="2312" width="8.875" style="23" bestFit="1" customWidth="1"/>
    <col min="2313" max="2313" width="9.375" style="23" bestFit="1" customWidth="1"/>
    <col min="2314" max="2314" width="5.875" style="23" bestFit="1" customWidth="1"/>
    <col min="2315" max="2315" width="5.625" style="23" customWidth="1"/>
    <col min="2316" max="2321" width="6.25" style="23" customWidth="1"/>
    <col min="2322" max="2322" width="8.75" style="23" customWidth="1"/>
    <col min="2323" max="2324" width="9" style="23"/>
    <col min="2325" max="2325" width="11.5" style="23" bestFit="1" customWidth="1"/>
    <col min="2326" max="2560" width="9" style="23"/>
    <col min="2561" max="2561" width="4.5" style="23" customWidth="1"/>
    <col min="2562" max="2562" width="9.125" style="23" customWidth="1"/>
    <col min="2563" max="2563" width="52.25" style="23" bestFit="1" customWidth="1"/>
    <col min="2564" max="2564" width="9" style="23"/>
    <col min="2565" max="2565" width="8.375" style="23" customWidth="1"/>
    <col min="2566" max="2566" width="6.5" style="23" customWidth="1"/>
    <col min="2567" max="2567" width="6" style="23" customWidth="1"/>
    <col min="2568" max="2568" width="8.875" style="23" bestFit="1" customWidth="1"/>
    <col min="2569" max="2569" width="9.375" style="23" bestFit="1" customWidth="1"/>
    <col min="2570" max="2570" width="5.875" style="23" bestFit="1" customWidth="1"/>
    <col min="2571" max="2571" width="5.625" style="23" customWidth="1"/>
    <col min="2572" max="2577" width="6.25" style="23" customWidth="1"/>
    <col min="2578" max="2578" width="8.75" style="23" customWidth="1"/>
    <col min="2579" max="2580" width="9" style="23"/>
    <col min="2581" max="2581" width="11.5" style="23" bestFit="1" customWidth="1"/>
    <col min="2582" max="2816" width="9" style="23"/>
    <col min="2817" max="2817" width="4.5" style="23" customWidth="1"/>
    <col min="2818" max="2818" width="9.125" style="23" customWidth="1"/>
    <col min="2819" max="2819" width="52.25" style="23" bestFit="1" customWidth="1"/>
    <col min="2820" max="2820" width="9" style="23"/>
    <col min="2821" max="2821" width="8.375" style="23" customWidth="1"/>
    <col min="2822" max="2822" width="6.5" style="23" customWidth="1"/>
    <col min="2823" max="2823" width="6" style="23" customWidth="1"/>
    <col min="2824" max="2824" width="8.875" style="23" bestFit="1" customWidth="1"/>
    <col min="2825" max="2825" width="9.375" style="23" bestFit="1" customWidth="1"/>
    <col min="2826" max="2826" width="5.875" style="23" bestFit="1" customWidth="1"/>
    <col min="2827" max="2827" width="5.625" style="23" customWidth="1"/>
    <col min="2828" max="2833" width="6.25" style="23" customWidth="1"/>
    <col min="2834" max="2834" width="8.75" style="23" customWidth="1"/>
    <col min="2835" max="2836" width="9" style="23"/>
    <col min="2837" max="2837" width="11.5" style="23" bestFit="1" customWidth="1"/>
    <col min="2838" max="3072" width="9" style="23"/>
    <col min="3073" max="3073" width="4.5" style="23" customWidth="1"/>
    <col min="3074" max="3074" width="9.125" style="23" customWidth="1"/>
    <col min="3075" max="3075" width="52.25" style="23" bestFit="1" customWidth="1"/>
    <col min="3076" max="3076" width="9" style="23"/>
    <col min="3077" max="3077" width="8.375" style="23" customWidth="1"/>
    <col min="3078" max="3078" width="6.5" style="23" customWidth="1"/>
    <col min="3079" max="3079" width="6" style="23" customWidth="1"/>
    <col min="3080" max="3080" width="8.875" style="23" bestFit="1" customWidth="1"/>
    <col min="3081" max="3081" width="9.375" style="23" bestFit="1" customWidth="1"/>
    <col min="3082" max="3082" width="5.875" style="23" bestFit="1" customWidth="1"/>
    <col min="3083" max="3083" width="5.625" style="23" customWidth="1"/>
    <col min="3084" max="3089" width="6.25" style="23" customWidth="1"/>
    <col min="3090" max="3090" width="8.75" style="23" customWidth="1"/>
    <col min="3091" max="3092" width="9" style="23"/>
    <col min="3093" max="3093" width="11.5" style="23" bestFit="1" customWidth="1"/>
    <col min="3094" max="3328" width="9" style="23"/>
    <col min="3329" max="3329" width="4.5" style="23" customWidth="1"/>
    <col min="3330" max="3330" width="9.125" style="23" customWidth="1"/>
    <col min="3331" max="3331" width="52.25" style="23" bestFit="1" customWidth="1"/>
    <col min="3332" max="3332" width="9" style="23"/>
    <col min="3333" max="3333" width="8.375" style="23" customWidth="1"/>
    <col min="3334" max="3334" width="6.5" style="23" customWidth="1"/>
    <col min="3335" max="3335" width="6" style="23" customWidth="1"/>
    <col min="3336" max="3336" width="8.875" style="23" bestFit="1" customWidth="1"/>
    <col min="3337" max="3337" width="9.375" style="23" bestFit="1" customWidth="1"/>
    <col min="3338" max="3338" width="5.875" style="23" bestFit="1" customWidth="1"/>
    <col min="3339" max="3339" width="5.625" style="23" customWidth="1"/>
    <col min="3340" max="3345" width="6.25" style="23" customWidth="1"/>
    <col min="3346" max="3346" width="8.75" style="23" customWidth="1"/>
    <col min="3347" max="3348" width="9" style="23"/>
    <col min="3349" max="3349" width="11.5" style="23" bestFit="1" customWidth="1"/>
    <col min="3350" max="3584" width="9" style="23"/>
    <col min="3585" max="3585" width="4.5" style="23" customWidth="1"/>
    <col min="3586" max="3586" width="9.125" style="23" customWidth="1"/>
    <col min="3587" max="3587" width="52.25" style="23" bestFit="1" customWidth="1"/>
    <col min="3588" max="3588" width="9" style="23"/>
    <col min="3589" max="3589" width="8.375" style="23" customWidth="1"/>
    <col min="3590" max="3590" width="6.5" style="23" customWidth="1"/>
    <col min="3591" max="3591" width="6" style="23" customWidth="1"/>
    <col min="3592" max="3592" width="8.875" style="23" bestFit="1" customWidth="1"/>
    <col min="3593" max="3593" width="9.375" style="23" bestFit="1" customWidth="1"/>
    <col min="3594" max="3594" width="5.875" style="23" bestFit="1" customWidth="1"/>
    <col min="3595" max="3595" width="5.625" style="23" customWidth="1"/>
    <col min="3596" max="3601" width="6.25" style="23" customWidth="1"/>
    <col min="3602" max="3602" width="8.75" style="23" customWidth="1"/>
    <col min="3603" max="3604" width="9" style="23"/>
    <col min="3605" max="3605" width="11.5" style="23" bestFit="1" customWidth="1"/>
    <col min="3606" max="3840" width="9" style="23"/>
    <col min="3841" max="3841" width="4.5" style="23" customWidth="1"/>
    <col min="3842" max="3842" width="9.125" style="23" customWidth="1"/>
    <col min="3843" max="3843" width="52.25" style="23" bestFit="1" customWidth="1"/>
    <col min="3844" max="3844" width="9" style="23"/>
    <col min="3845" max="3845" width="8.375" style="23" customWidth="1"/>
    <col min="3846" max="3846" width="6.5" style="23" customWidth="1"/>
    <col min="3847" max="3847" width="6" style="23" customWidth="1"/>
    <col min="3848" max="3848" width="8.875" style="23" bestFit="1" customWidth="1"/>
    <col min="3849" max="3849" width="9.375" style="23" bestFit="1" customWidth="1"/>
    <col min="3850" max="3850" width="5.875" style="23" bestFit="1" customWidth="1"/>
    <col min="3851" max="3851" width="5.625" style="23" customWidth="1"/>
    <col min="3852" max="3857" width="6.25" style="23" customWidth="1"/>
    <col min="3858" max="3858" width="8.75" style="23" customWidth="1"/>
    <col min="3859" max="3860" width="9" style="23"/>
    <col min="3861" max="3861" width="11.5" style="23" bestFit="1" customWidth="1"/>
    <col min="3862" max="4096" width="9" style="23"/>
    <col min="4097" max="4097" width="4.5" style="23" customWidth="1"/>
    <col min="4098" max="4098" width="9.125" style="23" customWidth="1"/>
    <col min="4099" max="4099" width="52.25" style="23" bestFit="1" customWidth="1"/>
    <col min="4100" max="4100" width="9" style="23"/>
    <col min="4101" max="4101" width="8.375" style="23" customWidth="1"/>
    <col min="4102" max="4102" width="6.5" style="23" customWidth="1"/>
    <col min="4103" max="4103" width="6" style="23" customWidth="1"/>
    <col min="4104" max="4104" width="8.875" style="23" bestFit="1" customWidth="1"/>
    <col min="4105" max="4105" width="9.375" style="23" bestFit="1" customWidth="1"/>
    <col min="4106" max="4106" width="5.875" style="23" bestFit="1" customWidth="1"/>
    <col min="4107" max="4107" width="5.625" style="23" customWidth="1"/>
    <col min="4108" max="4113" width="6.25" style="23" customWidth="1"/>
    <col min="4114" max="4114" width="8.75" style="23" customWidth="1"/>
    <col min="4115" max="4116" width="9" style="23"/>
    <col min="4117" max="4117" width="11.5" style="23" bestFit="1" customWidth="1"/>
    <col min="4118" max="4352" width="9" style="23"/>
    <col min="4353" max="4353" width="4.5" style="23" customWidth="1"/>
    <col min="4354" max="4354" width="9.125" style="23" customWidth="1"/>
    <col min="4355" max="4355" width="52.25" style="23" bestFit="1" customWidth="1"/>
    <col min="4356" max="4356" width="9" style="23"/>
    <col min="4357" max="4357" width="8.375" style="23" customWidth="1"/>
    <col min="4358" max="4358" width="6.5" style="23" customWidth="1"/>
    <col min="4359" max="4359" width="6" style="23" customWidth="1"/>
    <col min="4360" max="4360" width="8.875" style="23" bestFit="1" customWidth="1"/>
    <col min="4361" max="4361" width="9.375" style="23" bestFit="1" customWidth="1"/>
    <col min="4362" max="4362" width="5.875" style="23" bestFit="1" customWidth="1"/>
    <col min="4363" max="4363" width="5.625" style="23" customWidth="1"/>
    <col min="4364" max="4369" width="6.25" style="23" customWidth="1"/>
    <col min="4370" max="4370" width="8.75" style="23" customWidth="1"/>
    <col min="4371" max="4372" width="9" style="23"/>
    <col min="4373" max="4373" width="11.5" style="23" bestFit="1" customWidth="1"/>
    <col min="4374" max="4608" width="9" style="23"/>
    <col min="4609" max="4609" width="4.5" style="23" customWidth="1"/>
    <col min="4610" max="4610" width="9.125" style="23" customWidth="1"/>
    <col min="4611" max="4611" width="52.25" style="23" bestFit="1" customWidth="1"/>
    <col min="4612" max="4612" width="9" style="23"/>
    <col min="4613" max="4613" width="8.375" style="23" customWidth="1"/>
    <col min="4614" max="4614" width="6.5" style="23" customWidth="1"/>
    <col min="4615" max="4615" width="6" style="23" customWidth="1"/>
    <col min="4616" max="4616" width="8.875" style="23" bestFit="1" customWidth="1"/>
    <col min="4617" max="4617" width="9.375" style="23" bestFit="1" customWidth="1"/>
    <col min="4618" max="4618" width="5.875" style="23" bestFit="1" customWidth="1"/>
    <col min="4619" max="4619" width="5.625" style="23" customWidth="1"/>
    <col min="4620" max="4625" width="6.25" style="23" customWidth="1"/>
    <col min="4626" max="4626" width="8.75" style="23" customWidth="1"/>
    <col min="4627" max="4628" width="9" style="23"/>
    <col min="4629" max="4629" width="11.5" style="23" bestFit="1" customWidth="1"/>
    <col min="4630" max="4864" width="9" style="23"/>
    <col min="4865" max="4865" width="4.5" style="23" customWidth="1"/>
    <col min="4866" max="4866" width="9.125" style="23" customWidth="1"/>
    <col min="4867" max="4867" width="52.25" style="23" bestFit="1" customWidth="1"/>
    <col min="4868" max="4868" width="9" style="23"/>
    <col min="4869" max="4869" width="8.375" style="23" customWidth="1"/>
    <col min="4870" max="4870" width="6.5" style="23" customWidth="1"/>
    <col min="4871" max="4871" width="6" style="23" customWidth="1"/>
    <col min="4872" max="4872" width="8.875" style="23" bestFit="1" customWidth="1"/>
    <col min="4873" max="4873" width="9.375" style="23" bestFit="1" customWidth="1"/>
    <col min="4874" max="4874" width="5.875" style="23" bestFit="1" customWidth="1"/>
    <col min="4875" max="4875" width="5.625" style="23" customWidth="1"/>
    <col min="4876" max="4881" width="6.25" style="23" customWidth="1"/>
    <col min="4882" max="4882" width="8.75" style="23" customWidth="1"/>
    <col min="4883" max="4884" width="9" style="23"/>
    <col min="4885" max="4885" width="11.5" style="23" bestFit="1" customWidth="1"/>
    <col min="4886" max="5120" width="9" style="23"/>
    <col min="5121" max="5121" width="4.5" style="23" customWidth="1"/>
    <col min="5122" max="5122" width="9.125" style="23" customWidth="1"/>
    <col min="5123" max="5123" width="52.25" style="23" bestFit="1" customWidth="1"/>
    <col min="5124" max="5124" width="9" style="23"/>
    <col min="5125" max="5125" width="8.375" style="23" customWidth="1"/>
    <col min="5126" max="5126" width="6.5" style="23" customWidth="1"/>
    <col min="5127" max="5127" width="6" style="23" customWidth="1"/>
    <col min="5128" max="5128" width="8.875" style="23" bestFit="1" customWidth="1"/>
    <col min="5129" max="5129" width="9.375" style="23" bestFit="1" customWidth="1"/>
    <col min="5130" max="5130" width="5.875" style="23" bestFit="1" customWidth="1"/>
    <col min="5131" max="5131" width="5.625" style="23" customWidth="1"/>
    <col min="5132" max="5137" width="6.25" style="23" customWidth="1"/>
    <col min="5138" max="5138" width="8.75" style="23" customWidth="1"/>
    <col min="5139" max="5140" width="9" style="23"/>
    <col min="5141" max="5141" width="11.5" style="23" bestFit="1" customWidth="1"/>
    <col min="5142" max="5376" width="9" style="23"/>
    <col min="5377" max="5377" width="4.5" style="23" customWidth="1"/>
    <col min="5378" max="5378" width="9.125" style="23" customWidth="1"/>
    <col min="5379" max="5379" width="52.25" style="23" bestFit="1" customWidth="1"/>
    <col min="5380" max="5380" width="9" style="23"/>
    <col min="5381" max="5381" width="8.375" style="23" customWidth="1"/>
    <col min="5382" max="5382" width="6.5" style="23" customWidth="1"/>
    <col min="5383" max="5383" width="6" style="23" customWidth="1"/>
    <col min="5384" max="5384" width="8.875" style="23" bestFit="1" customWidth="1"/>
    <col min="5385" max="5385" width="9.375" style="23" bestFit="1" customWidth="1"/>
    <col min="5386" max="5386" width="5.875" style="23" bestFit="1" customWidth="1"/>
    <col min="5387" max="5387" width="5.625" style="23" customWidth="1"/>
    <col min="5388" max="5393" width="6.25" style="23" customWidth="1"/>
    <col min="5394" max="5394" width="8.75" style="23" customWidth="1"/>
    <col min="5395" max="5396" width="9" style="23"/>
    <col min="5397" max="5397" width="11.5" style="23" bestFit="1" customWidth="1"/>
    <col min="5398" max="5632" width="9" style="23"/>
    <col min="5633" max="5633" width="4.5" style="23" customWidth="1"/>
    <col min="5634" max="5634" width="9.125" style="23" customWidth="1"/>
    <col min="5635" max="5635" width="52.25" style="23" bestFit="1" customWidth="1"/>
    <col min="5636" max="5636" width="9" style="23"/>
    <col min="5637" max="5637" width="8.375" style="23" customWidth="1"/>
    <col min="5638" max="5638" width="6.5" style="23" customWidth="1"/>
    <col min="5639" max="5639" width="6" style="23" customWidth="1"/>
    <col min="5640" max="5640" width="8.875" style="23" bestFit="1" customWidth="1"/>
    <col min="5641" max="5641" width="9.375" style="23" bestFit="1" customWidth="1"/>
    <col min="5642" max="5642" width="5.875" style="23" bestFit="1" customWidth="1"/>
    <col min="5643" max="5643" width="5.625" style="23" customWidth="1"/>
    <col min="5644" max="5649" width="6.25" style="23" customWidth="1"/>
    <col min="5650" max="5650" width="8.75" style="23" customWidth="1"/>
    <col min="5651" max="5652" width="9" style="23"/>
    <col min="5653" max="5653" width="11.5" style="23" bestFit="1" customWidth="1"/>
    <col min="5654" max="5888" width="9" style="23"/>
    <col min="5889" max="5889" width="4.5" style="23" customWidth="1"/>
    <col min="5890" max="5890" width="9.125" style="23" customWidth="1"/>
    <col min="5891" max="5891" width="52.25" style="23" bestFit="1" customWidth="1"/>
    <col min="5892" max="5892" width="9" style="23"/>
    <col min="5893" max="5893" width="8.375" style="23" customWidth="1"/>
    <col min="5894" max="5894" width="6.5" style="23" customWidth="1"/>
    <col min="5895" max="5895" width="6" style="23" customWidth="1"/>
    <col min="5896" max="5896" width="8.875" style="23" bestFit="1" customWidth="1"/>
    <col min="5897" max="5897" width="9.375" style="23" bestFit="1" customWidth="1"/>
    <col min="5898" max="5898" width="5.875" style="23" bestFit="1" customWidth="1"/>
    <col min="5899" max="5899" width="5.625" style="23" customWidth="1"/>
    <col min="5900" max="5905" width="6.25" style="23" customWidth="1"/>
    <col min="5906" max="5906" width="8.75" style="23" customWidth="1"/>
    <col min="5907" max="5908" width="9" style="23"/>
    <col min="5909" max="5909" width="11.5" style="23" bestFit="1" customWidth="1"/>
    <col min="5910" max="6144" width="9" style="23"/>
    <col min="6145" max="6145" width="4.5" style="23" customWidth="1"/>
    <col min="6146" max="6146" width="9.125" style="23" customWidth="1"/>
    <col min="6147" max="6147" width="52.25" style="23" bestFit="1" customWidth="1"/>
    <col min="6148" max="6148" width="9" style="23"/>
    <col min="6149" max="6149" width="8.375" style="23" customWidth="1"/>
    <col min="6150" max="6150" width="6.5" style="23" customWidth="1"/>
    <col min="6151" max="6151" width="6" style="23" customWidth="1"/>
    <col min="6152" max="6152" width="8.875" style="23" bestFit="1" customWidth="1"/>
    <col min="6153" max="6153" width="9.375" style="23" bestFit="1" customWidth="1"/>
    <col min="6154" max="6154" width="5.875" style="23" bestFit="1" customWidth="1"/>
    <col min="6155" max="6155" width="5.625" style="23" customWidth="1"/>
    <col min="6156" max="6161" width="6.25" style="23" customWidth="1"/>
    <col min="6162" max="6162" width="8.75" style="23" customWidth="1"/>
    <col min="6163" max="6164" width="9" style="23"/>
    <col min="6165" max="6165" width="11.5" style="23" bestFit="1" customWidth="1"/>
    <col min="6166" max="6400" width="9" style="23"/>
    <col min="6401" max="6401" width="4.5" style="23" customWidth="1"/>
    <col min="6402" max="6402" width="9.125" style="23" customWidth="1"/>
    <col min="6403" max="6403" width="52.25" style="23" bestFit="1" customWidth="1"/>
    <col min="6404" max="6404" width="9" style="23"/>
    <col min="6405" max="6405" width="8.375" style="23" customWidth="1"/>
    <col min="6406" max="6406" width="6.5" style="23" customWidth="1"/>
    <col min="6407" max="6407" width="6" style="23" customWidth="1"/>
    <col min="6408" max="6408" width="8.875" style="23" bestFit="1" customWidth="1"/>
    <col min="6409" max="6409" width="9.375" style="23" bestFit="1" customWidth="1"/>
    <col min="6410" max="6410" width="5.875" style="23" bestFit="1" customWidth="1"/>
    <col min="6411" max="6411" width="5.625" style="23" customWidth="1"/>
    <col min="6412" max="6417" width="6.25" style="23" customWidth="1"/>
    <col min="6418" max="6418" width="8.75" style="23" customWidth="1"/>
    <col min="6419" max="6420" width="9" style="23"/>
    <col min="6421" max="6421" width="11.5" style="23" bestFit="1" customWidth="1"/>
    <col min="6422" max="6656" width="9" style="23"/>
    <col min="6657" max="6657" width="4.5" style="23" customWidth="1"/>
    <col min="6658" max="6658" width="9.125" style="23" customWidth="1"/>
    <col min="6659" max="6659" width="52.25" style="23" bestFit="1" customWidth="1"/>
    <col min="6660" max="6660" width="9" style="23"/>
    <col min="6661" max="6661" width="8.375" style="23" customWidth="1"/>
    <col min="6662" max="6662" width="6.5" style="23" customWidth="1"/>
    <col min="6663" max="6663" width="6" style="23" customWidth="1"/>
    <col min="6664" max="6664" width="8.875" style="23" bestFit="1" customWidth="1"/>
    <col min="6665" max="6665" width="9.375" style="23" bestFit="1" customWidth="1"/>
    <col min="6666" max="6666" width="5.875" style="23" bestFit="1" customWidth="1"/>
    <col min="6667" max="6667" width="5.625" style="23" customWidth="1"/>
    <col min="6668" max="6673" width="6.25" style="23" customWidth="1"/>
    <col min="6674" max="6674" width="8.75" style="23" customWidth="1"/>
    <col min="6675" max="6676" width="9" style="23"/>
    <col min="6677" max="6677" width="11.5" style="23" bestFit="1" customWidth="1"/>
    <col min="6678" max="6912" width="9" style="23"/>
    <col min="6913" max="6913" width="4.5" style="23" customWidth="1"/>
    <col min="6914" max="6914" width="9.125" style="23" customWidth="1"/>
    <col min="6915" max="6915" width="52.25" style="23" bestFit="1" customWidth="1"/>
    <col min="6916" max="6916" width="9" style="23"/>
    <col min="6917" max="6917" width="8.375" style="23" customWidth="1"/>
    <col min="6918" max="6918" width="6.5" style="23" customWidth="1"/>
    <col min="6919" max="6919" width="6" style="23" customWidth="1"/>
    <col min="6920" max="6920" width="8.875" style="23" bestFit="1" customWidth="1"/>
    <col min="6921" max="6921" width="9.375" style="23" bestFit="1" customWidth="1"/>
    <col min="6922" max="6922" width="5.875" style="23" bestFit="1" customWidth="1"/>
    <col min="6923" max="6923" width="5.625" style="23" customWidth="1"/>
    <col min="6924" max="6929" width="6.25" style="23" customWidth="1"/>
    <col min="6930" max="6930" width="8.75" style="23" customWidth="1"/>
    <col min="6931" max="6932" width="9" style="23"/>
    <col min="6933" max="6933" width="11.5" style="23" bestFit="1" customWidth="1"/>
    <col min="6934" max="7168" width="9" style="23"/>
    <col min="7169" max="7169" width="4.5" style="23" customWidth="1"/>
    <col min="7170" max="7170" width="9.125" style="23" customWidth="1"/>
    <col min="7171" max="7171" width="52.25" style="23" bestFit="1" customWidth="1"/>
    <col min="7172" max="7172" width="9" style="23"/>
    <col min="7173" max="7173" width="8.375" style="23" customWidth="1"/>
    <col min="7174" max="7174" width="6.5" style="23" customWidth="1"/>
    <col min="7175" max="7175" width="6" style="23" customWidth="1"/>
    <col min="7176" max="7176" width="8.875" style="23" bestFit="1" customWidth="1"/>
    <col min="7177" max="7177" width="9.375" style="23" bestFit="1" customWidth="1"/>
    <col min="7178" max="7178" width="5.875" style="23" bestFit="1" customWidth="1"/>
    <col min="7179" max="7179" width="5.625" style="23" customWidth="1"/>
    <col min="7180" max="7185" width="6.25" style="23" customWidth="1"/>
    <col min="7186" max="7186" width="8.75" style="23" customWidth="1"/>
    <col min="7187" max="7188" width="9" style="23"/>
    <col min="7189" max="7189" width="11.5" style="23" bestFit="1" customWidth="1"/>
    <col min="7190" max="7424" width="9" style="23"/>
    <col min="7425" max="7425" width="4.5" style="23" customWidth="1"/>
    <col min="7426" max="7426" width="9.125" style="23" customWidth="1"/>
    <col min="7427" max="7427" width="52.25" style="23" bestFit="1" customWidth="1"/>
    <col min="7428" max="7428" width="9" style="23"/>
    <col min="7429" max="7429" width="8.375" style="23" customWidth="1"/>
    <col min="7430" max="7430" width="6.5" style="23" customWidth="1"/>
    <col min="7431" max="7431" width="6" style="23" customWidth="1"/>
    <col min="7432" max="7432" width="8.875" style="23" bestFit="1" customWidth="1"/>
    <col min="7433" max="7433" width="9.375" style="23" bestFit="1" customWidth="1"/>
    <col min="7434" max="7434" width="5.875" style="23" bestFit="1" customWidth="1"/>
    <col min="7435" max="7435" width="5.625" style="23" customWidth="1"/>
    <col min="7436" max="7441" width="6.25" style="23" customWidth="1"/>
    <col min="7442" max="7442" width="8.75" style="23" customWidth="1"/>
    <col min="7443" max="7444" width="9" style="23"/>
    <col min="7445" max="7445" width="11.5" style="23" bestFit="1" customWidth="1"/>
    <col min="7446" max="7680" width="9" style="23"/>
    <col min="7681" max="7681" width="4.5" style="23" customWidth="1"/>
    <col min="7682" max="7682" width="9.125" style="23" customWidth="1"/>
    <col min="7683" max="7683" width="52.25" style="23" bestFit="1" customWidth="1"/>
    <col min="7684" max="7684" width="9" style="23"/>
    <col min="7685" max="7685" width="8.375" style="23" customWidth="1"/>
    <col min="7686" max="7686" width="6.5" style="23" customWidth="1"/>
    <col min="7687" max="7687" width="6" style="23" customWidth="1"/>
    <col min="7688" max="7688" width="8.875" style="23" bestFit="1" customWidth="1"/>
    <col min="7689" max="7689" width="9.375" style="23" bestFit="1" customWidth="1"/>
    <col min="7690" max="7690" width="5.875" style="23" bestFit="1" customWidth="1"/>
    <col min="7691" max="7691" width="5.625" style="23" customWidth="1"/>
    <col min="7692" max="7697" width="6.25" style="23" customWidth="1"/>
    <col min="7698" max="7698" width="8.75" style="23" customWidth="1"/>
    <col min="7699" max="7700" width="9" style="23"/>
    <col min="7701" max="7701" width="11.5" style="23" bestFit="1" customWidth="1"/>
    <col min="7702" max="7936" width="9" style="23"/>
    <col min="7937" max="7937" width="4.5" style="23" customWidth="1"/>
    <col min="7938" max="7938" width="9.125" style="23" customWidth="1"/>
    <col min="7939" max="7939" width="52.25" style="23" bestFit="1" customWidth="1"/>
    <col min="7940" max="7940" width="9" style="23"/>
    <col min="7941" max="7941" width="8.375" style="23" customWidth="1"/>
    <col min="7942" max="7942" width="6.5" style="23" customWidth="1"/>
    <col min="7943" max="7943" width="6" style="23" customWidth="1"/>
    <col min="7944" max="7944" width="8.875" style="23" bestFit="1" customWidth="1"/>
    <col min="7945" max="7945" width="9.375" style="23" bestFit="1" customWidth="1"/>
    <col min="7946" max="7946" width="5.875" style="23" bestFit="1" customWidth="1"/>
    <col min="7947" max="7947" width="5.625" style="23" customWidth="1"/>
    <col min="7948" max="7953" width="6.25" style="23" customWidth="1"/>
    <col min="7954" max="7954" width="8.75" style="23" customWidth="1"/>
    <col min="7955" max="7956" width="9" style="23"/>
    <col min="7957" max="7957" width="11.5" style="23" bestFit="1" customWidth="1"/>
    <col min="7958" max="8192" width="9" style="23"/>
    <col min="8193" max="8193" width="4.5" style="23" customWidth="1"/>
    <col min="8194" max="8194" width="9.125" style="23" customWidth="1"/>
    <col min="8195" max="8195" width="52.25" style="23" bestFit="1" customWidth="1"/>
    <col min="8196" max="8196" width="9" style="23"/>
    <col min="8197" max="8197" width="8.375" style="23" customWidth="1"/>
    <col min="8198" max="8198" width="6.5" style="23" customWidth="1"/>
    <col min="8199" max="8199" width="6" style="23" customWidth="1"/>
    <col min="8200" max="8200" width="8.875" style="23" bestFit="1" customWidth="1"/>
    <col min="8201" max="8201" width="9.375" style="23" bestFit="1" customWidth="1"/>
    <col min="8202" max="8202" width="5.875" style="23" bestFit="1" customWidth="1"/>
    <col min="8203" max="8203" width="5.625" style="23" customWidth="1"/>
    <col min="8204" max="8209" width="6.25" style="23" customWidth="1"/>
    <col min="8210" max="8210" width="8.75" style="23" customWidth="1"/>
    <col min="8211" max="8212" width="9" style="23"/>
    <col min="8213" max="8213" width="11.5" style="23" bestFit="1" customWidth="1"/>
    <col min="8214" max="8448" width="9" style="23"/>
    <col min="8449" max="8449" width="4.5" style="23" customWidth="1"/>
    <col min="8450" max="8450" width="9.125" style="23" customWidth="1"/>
    <col min="8451" max="8451" width="52.25" style="23" bestFit="1" customWidth="1"/>
    <col min="8452" max="8452" width="9" style="23"/>
    <col min="8453" max="8453" width="8.375" style="23" customWidth="1"/>
    <col min="8454" max="8454" width="6.5" style="23" customWidth="1"/>
    <col min="8455" max="8455" width="6" style="23" customWidth="1"/>
    <col min="8456" max="8456" width="8.875" style="23" bestFit="1" customWidth="1"/>
    <col min="8457" max="8457" width="9.375" style="23" bestFit="1" customWidth="1"/>
    <col min="8458" max="8458" width="5.875" style="23" bestFit="1" customWidth="1"/>
    <col min="8459" max="8459" width="5.625" style="23" customWidth="1"/>
    <col min="8460" max="8465" width="6.25" style="23" customWidth="1"/>
    <col min="8466" max="8466" width="8.75" style="23" customWidth="1"/>
    <col min="8467" max="8468" width="9" style="23"/>
    <col min="8469" max="8469" width="11.5" style="23" bestFit="1" customWidth="1"/>
    <col min="8470" max="8704" width="9" style="23"/>
    <col min="8705" max="8705" width="4.5" style="23" customWidth="1"/>
    <col min="8706" max="8706" width="9.125" style="23" customWidth="1"/>
    <col min="8707" max="8707" width="52.25" style="23" bestFit="1" customWidth="1"/>
    <col min="8708" max="8708" width="9" style="23"/>
    <col min="8709" max="8709" width="8.375" style="23" customWidth="1"/>
    <col min="8710" max="8710" width="6.5" style="23" customWidth="1"/>
    <col min="8711" max="8711" width="6" style="23" customWidth="1"/>
    <col min="8712" max="8712" width="8.875" style="23" bestFit="1" customWidth="1"/>
    <col min="8713" max="8713" width="9.375" style="23" bestFit="1" customWidth="1"/>
    <col min="8714" max="8714" width="5.875" style="23" bestFit="1" customWidth="1"/>
    <col min="8715" max="8715" width="5.625" style="23" customWidth="1"/>
    <col min="8716" max="8721" width="6.25" style="23" customWidth="1"/>
    <col min="8722" max="8722" width="8.75" style="23" customWidth="1"/>
    <col min="8723" max="8724" width="9" style="23"/>
    <col min="8725" max="8725" width="11.5" style="23" bestFit="1" customWidth="1"/>
    <col min="8726" max="8960" width="9" style="23"/>
    <col min="8961" max="8961" width="4.5" style="23" customWidth="1"/>
    <col min="8962" max="8962" width="9.125" style="23" customWidth="1"/>
    <col min="8963" max="8963" width="52.25" style="23" bestFit="1" customWidth="1"/>
    <col min="8964" max="8964" width="9" style="23"/>
    <col min="8965" max="8965" width="8.375" style="23" customWidth="1"/>
    <col min="8966" max="8966" width="6.5" style="23" customWidth="1"/>
    <col min="8967" max="8967" width="6" style="23" customWidth="1"/>
    <col min="8968" max="8968" width="8.875" style="23" bestFit="1" customWidth="1"/>
    <col min="8969" max="8969" width="9.375" style="23" bestFit="1" customWidth="1"/>
    <col min="8970" max="8970" width="5.875" style="23" bestFit="1" customWidth="1"/>
    <col min="8971" max="8971" width="5.625" style="23" customWidth="1"/>
    <col min="8972" max="8977" width="6.25" style="23" customWidth="1"/>
    <col min="8978" max="8978" width="8.75" style="23" customWidth="1"/>
    <col min="8979" max="8980" width="9" style="23"/>
    <col min="8981" max="8981" width="11.5" style="23" bestFit="1" customWidth="1"/>
    <col min="8982" max="9216" width="9" style="23"/>
    <col min="9217" max="9217" width="4.5" style="23" customWidth="1"/>
    <col min="9218" max="9218" width="9.125" style="23" customWidth="1"/>
    <col min="9219" max="9219" width="52.25" style="23" bestFit="1" customWidth="1"/>
    <col min="9220" max="9220" width="9" style="23"/>
    <col min="9221" max="9221" width="8.375" style="23" customWidth="1"/>
    <col min="9222" max="9222" width="6.5" style="23" customWidth="1"/>
    <col min="9223" max="9223" width="6" style="23" customWidth="1"/>
    <col min="9224" max="9224" width="8.875" style="23" bestFit="1" customWidth="1"/>
    <col min="9225" max="9225" width="9.375" style="23" bestFit="1" customWidth="1"/>
    <col min="9226" max="9226" width="5.875" style="23" bestFit="1" customWidth="1"/>
    <col min="9227" max="9227" width="5.625" style="23" customWidth="1"/>
    <col min="9228" max="9233" width="6.25" style="23" customWidth="1"/>
    <col min="9234" max="9234" width="8.75" style="23" customWidth="1"/>
    <col min="9235" max="9236" width="9" style="23"/>
    <col min="9237" max="9237" width="11.5" style="23" bestFit="1" customWidth="1"/>
    <col min="9238" max="9472" width="9" style="23"/>
    <col min="9473" max="9473" width="4.5" style="23" customWidth="1"/>
    <col min="9474" max="9474" width="9.125" style="23" customWidth="1"/>
    <col min="9475" max="9475" width="52.25" style="23" bestFit="1" customWidth="1"/>
    <col min="9476" max="9476" width="9" style="23"/>
    <col min="9477" max="9477" width="8.375" style="23" customWidth="1"/>
    <col min="9478" max="9478" width="6.5" style="23" customWidth="1"/>
    <col min="9479" max="9479" width="6" style="23" customWidth="1"/>
    <col min="9480" max="9480" width="8.875" style="23" bestFit="1" customWidth="1"/>
    <col min="9481" max="9481" width="9.375" style="23" bestFit="1" customWidth="1"/>
    <col min="9482" max="9482" width="5.875" style="23" bestFit="1" customWidth="1"/>
    <col min="9483" max="9483" width="5.625" style="23" customWidth="1"/>
    <col min="9484" max="9489" width="6.25" style="23" customWidth="1"/>
    <col min="9490" max="9490" width="8.75" style="23" customWidth="1"/>
    <col min="9491" max="9492" width="9" style="23"/>
    <col min="9493" max="9493" width="11.5" style="23" bestFit="1" customWidth="1"/>
    <col min="9494" max="9728" width="9" style="23"/>
    <col min="9729" max="9729" width="4.5" style="23" customWidth="1"/>
    <col min="9730" max="9730" width="9.125" style="23" customWidth="1"/>
    <col min="9731" max="9731" width="52.25" style="23" bestFit="1" customWidth="1"/>
    <col min="9732" max="9732" width="9" style="23"/>
    <col min="9733" max="9733" width="8.375" style="23" customWidth="1"/>
    <col min="9734" max="9734" width="6.5" style="23" customWidth="1"/>
    <col min="9735" max="9735" width="6" style="23" customWidth="1"/>
    <col min="9736" max="9736" width="8.875" style="23" bestFit="1" customWidth="1"/>
    <col min="9737" max="9737" width="9.375" style="23" bestFit="1" customWidth="1"/>
    <col min="9738" max="9738" width="5.875" style="23" bestFit="1" customWidth="1"/>
    <col min="9739" max="9739" width="5.625" style="23" customWidth="1"/>
    <col min="9740" max="9745" width="6.25" style="23" customWidth="1"/>
    <col min="9746" max="9746" width="8.75" style="23" customWidth="1"/>
    <col min="9747" max="9748" width="9" style="23"/>
    <col min="9749" max="9749" width="11.5" style="23" bestFit="1" customWidth="1"/>
    <col min="9750" max="9984" width="9" style="23"/>
    <col min="9985" max="9985" width="4.5" style="23" customWidth="1"/>
    <col min="9986" max="9986" width="9.125" style="23" customWidth="1"/>
    <col min="9987" max="9987" width="52.25" style="23" bestFit="1" customWidth="1"/>
    <col min="9988" max="9988" width="9" style="23"/>
    <col min="9989" max="9989" width="8.375" style="23" customWidth="1"/>
    <col min="9990" max="9990" width="6.5" style="23" customWidth="1"/>
    <col min="9991" max="9991" width="6" style="23" customWidth="1"/>
    <col min="9992" max="9992" width="8.875" style="23" bestFit="1" customWidth="1"/>
    <col min="9993" max="9993" width="9.375" style="23" bestFit="1" customWidth="1"/>
    <col min="9994" max="9994" width="5.875" style="23" bestFit="1" customWidth="1"/>
    <col min="9995" max="9995" width="5.625" style="23" customWidth="1"/>
    <col min="9996" max="10001" width="6.25" style="23" customWidth="1"/>
    <col min="10002" max="10002" width="8.75" style="23" customWidth="1"/>
    <col min="10003" max="10004" width="9" style="23"/>
    <col min="10005" max="10005" width="11.5" style="23" bestFit="1" customWidth="1"/>
    <col min="10006" max="10240" width="9" style="23"/>
    <col min="10241" max="10241" width="4.5" style="23" customWidth="1"/>
    <col min="10242" max="10242" width="9.125" style="23" customWidth="1"/>
    <col min="10243" max="10243" width="52.25" style="23" bestFit="1" customWidth="1"/>
    <col min="10244" max="10244" width="9" style="23"/>
    <col min="10245" max="10245" width="8.375" style="23" customWidth="1"/>
    <col min="10246" max="10246" width="6.5" style="23" customWidth="1"/>
    <col min="10247" max="10247" width="6" style="23" customWidth="1"/>
    <col min="10248" max="10248" width="8.875" style="23" bestFit="1" customWidth="1"/>
    <col min="10249" max="10249" width="9.375" style="23" bestFit="1" customWidth="1"/>
    <col min="10250" max="10250" width="5.875" style="23" bestFit="1" customWidth="1"/>
    <col min="10251" max="10251" width="5.625" style="23" customWidth="1"/>
    <col min="10252" max="10257" width="6.25" style="23" customWidth="1"/>
    <col min="10258" max="10258" width="8.75" style="23" customWidth="1"/>
    <col min="10259" max="10260" width="9" style="23"/>
    <col min="10261" max="10261" width="11.5" style="23" bestFit="1" customWidth="1"/>
    <col min="10262" max="10496" width="9" style="23"/>
    <col min="10497" max="10497" width="4.5" style="23" customWidth="1"/>
    <col min="10498" max="10498" width="9.125" style="23" customWidth="1"/>
    <col min="10499" max="10499" width="52.25" style="23" bestFit="1" customWidth="1"/>
    <col min="10500" max="10500" width="9" style="23"/>
    <col min="10501" max="10501" width="8.375" style="23" customWidth="1"/>
    <col min="10502" max="10502" width="6.5" style="23" customWidth="1"/>
    <col min="10503" max="10503" width="6" style="23" customWidth="1"/>
    <col min="10504" max="10504" width="8.875" style="23" bestFit="1" customWidth="1"/>
    <col min="10505" max="10505" width="9.375" style="23" bestFit="1" customWidth="1"/>
    <col min="10506" max="10506" width="5.875" style="23" bestFit="1" customWidth="1"/>
    <col min="10507" max="10507" width="5.625" style="23" customWidth="1"/>
    <col min="10508" max="10513" width="6.25" style="23" customWidth="1"/>
    <col min="10514" max="10514" width="8.75" style="23" customWidth="1"/>
    <col min="10515" max="10516" width="9" style="23"/>
    <col min="10517" max="10517" width="11.5" style="23" bestFit="1" customWidth="1"/>
    <col min="10518" max="10752" width="9" style="23"/>
    <col min="10753" max="10753" width="4.5" style="23" customWidth="1"/>
    <col min="10754" max="10754" width="9.125" style="23" customWidth="1"/>
    <col min="10755" max="10755" width="52.25" style="23" bestFit="1" customWidth="1"/>
    <col min="10756" max="10756" width="9" style="23"/>
    <col min="10757" max="10757" width="8.375" style="23" customWidth="1"/>
    <col min="10758" max="10758" width="6.5" style="23" customWidth="1"/>
    <col min="10759" max="10759" width="6" style="23" customWidth="1"/>
    <col min="10760" max="10760" width="8.875" style="23" bestFit="1" customWidth="1"/>
    <col min="10761" max="10761" width="9.375" style="23" bestFit="1" customWidth="1"/>
    <col min="10762" max="10762" width="5.875" style="23" bestFit="1" customWidth="1"/>
    <col min="10763" max="10763" width="5.625" style="23" customWidth="1"/>
    <col min="10764" max="10769" width="6.25" style="23" customWidth="1"/>
    <col min="10770" max="10770" width="8.75" style="23" customWidth="1"/>
    <col min="10771" max="10772" width="9" style="23"/>
    <col min="10773" max="10773" width="11.5" style="23" bestFit="1" customWidth="1"/>
    <col min="10774" max="11008" width="9" style="23"/>
    <col min="11009" max="11009" width="4.5" style="23" customWidth="1"/>
    <col min="11010" max="11010" width="9.125" style="23" customWidth="1"/>
    <col min="11011" max="11011" width="52.25" style="23" bestFit="1" customWidth="1"/>
    <col min="11012" max="11012" width="9" style="23"/>
    <col min="11013" max="11013" width="8.375" style="23" customWidth="1"/>
    <col min="11014" max="11014" width="6.5" style="23" customWidth="1"/>
    <col min="11015" max="11015" width="6" style="23" customWidth="1"/>
    <col min="11016" max="11016" width="8.875" style="23" bestFit="1" customWidth="1"/>
    <col min="11017" max="11017" width="9.375" style="23" bestFit="1" customWidth="1"/>
    <col min="11018" max="11018" width="5.875" style="23" bestFit="1" customWidth="1"/>
    <col min="11019" max="11019" width="5.625" style="23" customWidth="1"/>
    <col min="11020" max="11025" width="6.25" style="23" customWidth="1"/>
    <col min="11026" max="11026" width="8.75" style="23" customWidth="1"/>
    <col min="11027" max="11028" width="9" style="23"/>
    <col min="11029" max="11029" width="11.5" style="23" bestFit="1" customWidth="1"/>
    <col min="11030" max="11264" width="9" style="23"/>
    <col min="11265" max="11265" width="4.5" style="23" customWidth="1"/>
    <col min="11266" max="11266" width="9.125" style="23" customWidth="1"/>
    <col min="11267" max="11267" width="52.25" style="23" bestFit="1" customWidth="1"/>
    <col min="11268" max="11268" width="9" style="23"/>
    <col min="11269" max="11269" width="8.375" style="23" customWidth="1"/>
    <col min="11270" max="11270" width="6.5" style="23" customWidth="1"/>
    <col min="11271" max="11271" width="6" style="23" customWidth="1"/>
    <col min="11272" max="11272" width="8.875" style="23" bestFit="1" customWidth="1"/>
    <col min="11273" max="11273" width="9.375" style="23" bestFit="1" customWidth="1"/>
    <col min="11274" max="11274" width="5.875" style="23" bestFit="1" customWidth="1"/>
    <col min="11275" max="11275" width="5.625" style="23" customWidth="1"/>
    <col min="11276" max="11281" width="6.25" style="23" customWidth="1"/>
    <col min="11282" max="11282" width="8.75" style="23" customWidth="1"/>
    <col min="11283" max="11284" width="9" style="23"/>
    <col min="11285" max="11285" width="11.5" style="23" bestFit="1" customWidth="1"/>
    <col min="11286" max="11520" width="9" style="23"/>
    <col min="11521" max="11521" width="4.5" style="23" customWidth="1"/>
    <col min="11522" max="11522" width="9.125" style="23" customWidth="1"/>
    <col min="11523" max="11523" width="52.25" style="23" bestFit="1" customWidth="1"/>
    <col min="11524" max="11524" width="9" style="23"/>
    <col min="11525" max="11525" width="8.375" style="23" customWidth="1"/>
    <col min="11526" max="11526" width="6.5" style="23" customWidth="1"/>
    <col min="11527" max="11527" width="6" style="23" customWidth="1"/>
    <col min="11528" max="11528" width="8.875" style="23" bestFit="1" customWidth="1"/>
    <col min="11529" max="11529" width="9.375" style="23" bestFit="1" customWidth="1"/>
    <col min="11530" max="11530" width="5.875" style="23" bestFit="1" customWidth="1"/>
    <col min="11531" max="11531" width="5.625" style="23" customWidth="1"/>
    <col min="11532" max="11537" width="6.25" style="23" customWidth="1"/>
    <col min="11538" max="11538" width="8.75" style="23" customWidth="1"/>
    <col min="11539" max="11540" width="9" style="23"/>
    <col min="11541" max="11541" width="11.5" style="23" bestFit="1" customWidth="1"/>
    <col min="11542" max="11776" width="9" style="23"/>
    <col min="11777" max="11777" width="4.5" style="23" customWidth="1"/>
    <col min="11778" max="11778" width="9.125" style="23" customWidth="1"/>
    <col min="11779" max="11779" width="52.25" style="23" bestFit="1" customWidth="1"/>
    <col min="11780" max="11780" width="9" style="23"/>
    <col min="11781" max="11781" width="8.375" style="23" customWidth="1"/>
    <col min="11782" max="11782" width="6.5" style="23" customWidth="1"/>
    <col min="11783" max="11783" width="6" style="23" customWidth="1"/>
    <col min="11784" max="11784" width="8.875" style="23" bestFit="1" customWidth="1"/>
    <col min="11785" max="11785" width="9.375" style="23" bestFit="1" customWidth="1"/>
    <col min="11786" max="11786" width="5.875" style="23" bestFit="1" customWidth="1"/>
    <col min="11787" max="11787" width="5.625" style="23" customWidth="1"/>
    <col min="11788" max="11793" width="6.25" style="23" customWidth="1"/>
    <col min="11794" max="11794" width="8.75" style="23" customWidth="1"/>
    <col min="11795" max="11796" width="9" style="23"/>
    <col min="11797" max="11797" width="11.5" style="23" bestFit="1" customWidth="1"/>
    <col min="11798" max="12032" width="9" style="23"/>
    <col min="12033" max="12033" width="4.5" style="23" customWidth="1"/>
    <col min="12034" max="12034" width="9.125" style="23" customWidth="1"/>
    <col min="12035" max="12035" width="52.25" style="23" bestFit="1" customWidth="1"/>
    <col min="12036" max="12036" width="9" style="23"/>
    <col min="12037" max="12037" width="8.375" style="23" customWidth="1"/>
    <col min="12038" max="12038" width="6.5" style="23" customWidth="1"/>
    <col min="12039" max="12039" width="6" style="23" customWidth="1"/>
    <col min="12040" max="12040" width="8.875" style="23" bestFit="1" customWidth="1"/>
    <col min="12041" max="12041" width="9.375" style="23" bestFit="1" customWidth="1"/>
    <col min="12042" max="12042" width="5.875" style="23" bestFit="1" customWidth="1"/>
    <col min="12043" max="12043" width="5.625" style="23" customWidth="1"/>
    <col min="12044" max="12049" width="6.25" style="23" customWidth="1"/>
    <col min="12050" max="12050" width="8.75" style="23" customWidth="1"/>
    <col min="12051" max="12052" width="9" style="23"/>
    <col min="12053" max="12053" width="11.5" style="23" bestFit="1" customWidth="1"/>
    <col min="12054" max="12288" width="9" style="23"/>
    <col min="12289" max="12289" width="4.5" style="23" customWidth="1"/>
    <col min="12290" max="12290" width="9.125" style="23" customWidth="1"/>
    <col min="12291" max="12291" width="52.25" style="23" bestFit="1" customWidth="1"/>
    <col min="12292" max="12292" width="9" style="23"/>
    <col min="12293" max="12293" width="8.375" style="23" customWidth="1"/>
    <col min="12294" max="12294" width="6.5" style="23" customWidth="1"/>
    <col min="12295" max="12295" width="6" style="23" customWidth="1"/>
    <col min="12296" max="12296" width="8.875" style="23" bestFit="1" customWidth="1"/>
    <col min="12297" max="12297" width="9.375" style="23" bestFit="1" customWidth="1"/>
    <col min="12298" max="12298" width="5.875" style="23" bestFit="1" customWidth="1"/>
    <col min="12299" max="12299" width="5.625" style="23" customWidth="1"/>
    <col min="12300" max="12305" width="6.25" style="23" customWidth="1"/>
    <col min="12306" max="12306" width="8.75" style="23" customWidth="1"/>
    <col min="12307" max="12308" width="9" style="23"/>
    <col min="12309" max="12309" width="11.5" style="23" bestFit="1" customWidth="1"/>
    <col min="12310" max="12544" width="9" style="23"/>
    <col min="12545" max="12545" width="4.5" style="23" customWidth="1"/>
    <col min="12546" max="12546" width="9.125" style="23" customWidth="1"/>
    <col min="12547" max="12547" width="52.25" style="23" bestFit="1" customWidth="1"/>
    <col min="12548" max="12548" width="9" style="23"/>
    <col min="12549" max="12549" width="8.375" style="23" customWidth="1"/>
    <col min="12550" max="12550" width="6.5" style="23" customWidth="1"/>
    <col min="12551" max="12551" width="6" style="23" customWidth="1"/>
    <col min="12552" max="12552" width="8.875" style="23" bestFit="1" customWidth="1"/>
    <col min="12553" max="12553" width="9.375" style="23" bestFit="1" customWidth="1"/>
    <col min="12554" max="12554" width="5.875" style="23" bestFit="1" customWidth="1"/>
    <col min="12555" max="12555" width="5.625" style="23" customWidth="1"/>
    <col min="12556" max="12561" width="6.25" style="23" customWidth="1"/>
    <col min="12562" max="12562" width="8.75" style="23" customWidth="1"/>
    <col min="12563" max="12564" width="9" style="23"/>
    <col min="12565" max="12565" width="11.5" style="23" bestFit="1" customWidth="1"/>
    <col min="12566" max="12800" width="9" style="23"/>
    <col min="12801" max="12801" width="4.5" style="23" customWidth="1"/>
    <col min="12802" max="12802" width="9.125" style="23" customWidth="1"/>
    <col min="12803" max="12803" width="52.25" style="23" bestFit="1" customWidth="1"/>
    <col min="12804" max="12804" width="9" style="23"/>
    <col min="12805" max="12805" width="8.375" style="23" customWidth="1"/>
    <col min="12806" max="12806" width="6.5" style="23" customWidth="1"/>
    <col min="12807" max="12807" width="6" style="23" customWidth="1"/>
    <col min="12808" max="12808" width="8.875" style="23" bestFit="1" customWidth="1"/>
    <col min="12809" max="12809" width="9.375" style="23" bestFit="1" customWidth="1"/>
    <col min="12810" max="12810" width="5.875" style="23" bestFit="1" customWidth="1"/>
    <col min="12811" max="12811" width="5.625" style="23" customWidth="1"/>
    <col min="12812" max="12817" width="6.25" style="23" customWidth="1"/>
    <col min="12818" max="12818" width="8.75" style="23" customWidth="1"/>
    <col min="12819" max="12820" width="9" style="23"/>
    <col min="12821" max="12821" width="11.5" style="23" bestFit="1" customWidth="1"/>
    <col min="12822" max="13056" width="9" style="23"/>
    <col min="13057" max="13057" width="4.5" style="23" customWidth="1"/>
    <col min="13058" max="13058" width="9.125" style="23" customWidth="1"/>
    <col min="13059" max="13059" width="52.25" style="23" bestFit="1" customWidth="1"/>
    <col min="13060" max="13060" width="9" style="23"/>
    <col min="13061" max="13061" width="8.375" style="23" customWidth="1"/>
    <col min="13062" max="13062" width="6.5" style="23" customWidth="1"/>
    <col min="13063" max="13063" width="6" style="23" customWidth="1"/>
    <col min="13064" max="13064" width="8.875" style="23" bestFit="1" customWidth="1"/>
    <col min="13065" max="13065" width="9.375" style="23" bestFit="1" customWidth="1"/>
    <col min="13066" max="13066" width="5.875" style="23" bestFit="1" customWidth="1"/>
    <col min="13067" max="13067" width="5.625" style="23" customWidth="1"/>
    <col min="13068" max="13073" width="6.25" style="23" customWidth="1"/>
    <col min="13074" max="13074" width="8.75" style="23" customWidth="1"/>
    <col min="13075" max="13076" width="9" style="23"/>
    <col min="13077" max="13077" width="11.5" style="23" bestFit="1" customWidth="1"/>
    <col min="13078" max="13312" width="9" style="23"/>
    <col min="13313" max="13313" width="4.5" style="23" customWidth="1"/>
    <col min="13314" max="13314" width="9.125" style="23" customWidth="1"/>
    <col min="13315" max="13315" width="52.25" style="23" bestFit="1" customWidth="1"/>
    <col min="13316" max="13316" width="9" style="23"/>
    <col min="13317" max="13317" width="8.375" style="23" customWidth="1"/>
    <col min="13318" max="13318" width="6.5" style="23" customWidth="1"/>
    <col min="13319" max="13319" width="6" style="23" customWidth="1"/>
    <col min="13320" max="13320" width="8.875" style="23" bestFit="1" customWidth="1"/>
    <col min="13321" max="13321" width="9.375" style="23" bestFit="1" customWidth="1"/>
    <col min="13322" max="13322" width="5.875" style="23" bestFit="1" customWidth="1"/>
    <col min="13323" max="13323" width="5.625" style="23" customWidth="1"/>
    <col min="13324" max="13329" width="6.25" style="23" customWidth="1"/>
    <col min="13330" max="13330" width="8.75" style="23" customWidth="1"/>
    <col min="13331" max="13332" width="9" style="23"/>
    <col min="13333" max="13333" width="11.5" style="23" bestFit="1" customWidth="1"/>
    <col min="13334" max="13568" width="9" style="23"/>
    <col min="13569" max="13569" width="4.5" style="23" customWidth="1"/>
    <col min="13570" max="13570" width="9.125" style="23" customWidth="1"/>
    <col min="13571" max="13571" width="52.25" style="23" bestFit="1" customWidth="1"/>
    <col min="13572" max="13572" width="9" style="23"/>
    <col min="13573" max="13573" width="8.375" style="23" customWidth="1"/>
    <col min="13574" max="13574" width="6.5" style="23" customWidth="1"/>
    <col min="13575" max="13575" width="6" style="23" customWidth="1"/>
    <col min="13576" max="13576" width="8.875" style="23" bestFit="1" customWidth="1"/>
    <col min="13577" max="13577" width="9.375" style="23" bestFit="1" customWidth="1"/>
    <col min="13578" max="13578" width="5.875" style="23" bestFit="1" customWidth="1"/>
    <col min="13579" max="13579" width="5.625" style="23" customWidth="1"/>
    <col min="13580" max="13585" width="6.25" style="23" customWidth="1"/>
    <col min="13586" max="13586" width="8.75" style="23" customWidth="1"/>
    <col min="13587" max="13588" width="9" style="23"/>
    <col min="13589" max="13589" width="11.5" style="23" bestFit="1" customWidth="1"/>
    <col min="13590" max="13824" width="9" style="23"/>
    <col min="13825" max="13825" width="4.5" style="23" customWidth="1"/>
    <col min="13826" max="13826" width="9.125" style="23" customWidth="1"/>
    <col min="13827" max="13827" width="52.25" style="23" bestFit="1" customWidth="1"/>
    <col min="13828" max="13828" width="9" style="23"/>
    <col min="13829" max="13829" width="8.375" style="23" customWidth="1"/>
    <col min="13830" max="13830" width="6.5" style="23" customWidth="1"/>
    <col min="13831" max="13831" width="6" style="23" customWidth="1"/>
    <col min="13832" max="13832" width="8.875" style="23" bestFit="1" customWidth="1"/>
    <col min="13833" max="13833" width="9.375" style="23" bestFit="1" customWidth="1"/>
    <col min="13834" max="13834" width="5.875" style="23" bestFit="1" customWidth="1"/>
    <col min="13835" max="13835" width="5.625" style="23" customWidth="1"/>
    <col min="13836" max="13841" width="6.25" style="23" customWidth="1"/>
    <col min="13842" max="13842" width="8.75" style="23" customWidth="1"/>
    <col min="13843" max="13844" width="9" style="23"/>
    <col min="13845" max="13845" width="11.5" style="23" bestFit="1" customWidth="1"/>
    <col min="13846" max="14080" width="9" style="23"/>
    <col min="14081" max="14081" width="4.5" style="23" customWidth="1"/>
    <col min="14082" max="14082" width="9.125" style="23" customWidth="1"/>
    <col min="14083" max="14083" width="52.25" style="23" bestFit="1" customWidth="1"/>
    <col min="14084" max="14084" width="9" style="23"/>
    <col min="14085" max="14085" width="8.375" style="23" customWidth="1"/>
    <col min="14086" max="14086" width="6.5" style="23" customWidth="1"/>
    <col min="14087" max="14087" width="6" style="23" customWidth="1"/>
    <col min="14088" max="14088" width="8.875" style="23" bestFit="1" customWidth="1"/>
    <col min="14089" max="14089" width="9.375" style="23" bestFit="1" customWidth="1"/>
    <col min="14090" max="14090" width="5.875" style="23" bestFit="1" customWidth="1"/>
    <col min="14091" max="14091" width="5.625" style="23" customWidth="1"/>
    <col min="14092" max="14097" width="6.25" style="23" customWidth="1"/>
    <col min="14098" max="14098" width="8.75" style="23" customWidth="1"/>
    <col min="14099" max="14100" width="9" style="23"/>
    <col min="14101" max="14101" width="11.5" style="23" bestFit="1" customWidth="1"/>
    <col min="14102" max="14336" width="9" style="23"/>
    <col min="14337" max="14337" width="4.5" style="23" customWidth="1"/>
    <col min="14338" max="14338" width="9.125" style="23" customWidth="1"/>
    <col min="14339" max="14339" width="52.25" style="23" bestFit="1" customWidth="1"/>
    <col min="14340" max="14340" width="9" style="23"/>
    <col min="14341" max="14341" width="8.375" style="23" customWidth="1"/>
    <col min="14342" max="14342" width="6.5" style="23" customWidth="1"/>
    <col min="14343" max="14343" width="6" style="23" customWidth="1"/>
    <col min="14344" max="14344" width="8.875" style="23" bestFit="1" customWidth="1"/>
    <col min="14345" max="14345" width="9.375" style="23" bestFit="1" customWidth="1"/>
    <col min="14346" max="14346" width="5.875" style="23" bestFit="1" customWidth="1"/>
    <col min="14347" max="14347" width="5.625" style="23" customWidth="1"/>
    <col min="14348" max="14353" width="6.25" style="23" customWidth="1"/>
    <col min="14354" max="14354" width="8.75" style="23" customWidth="1"/>
    <col min="14355" max="14356" width="9" style="23"/>
    <col min="14357" max="14357" width="11.5" style="23" bestFit="1" customWidth="1"/>
    <col min="14358" max="14592" width="9" style="23"/>
    <col min="14593" max="14593" width="4.5" style="23" customWidth="1"/>
    <col min="14594" max="14594" width="9.125" style="23" customWidth="1"/>
    <col min="14595" max="14595" width="52.25" style="23" bestFit="1" customWidth="1"/>
    <col min="14596" max="14596" width="9" style="23"/>
    <col min="14597" max="14597" width="8.375" style="23" customWidth="1"/>
    <col min="14598" max="14598" width="6.5" style="23" customWidth="1"/>
    <col min="14599" max="14599" width="6" style="23" customWidth="1"/>
    <col min="14600" max="14600" width="8.875" style="23" bestFit="1" customWidth="1"/>
    <col min="14601" max="14601" width="9.375" style="23" bestFit="1" customWidth="1"/>
    <col min="14602" max="14602" width="5.875" style="23" bestFit="1" customWidth="1"/>
    <col min="14603" max="14603" width="5.625" style="23" customWidth="1"/>
    <col min="14604" max="14609" width="6.25" style="23" customWidth="1"/>
    <col min="14610" max="14610" width="8.75" style="23" customWidth="1"/>
    <col min="14611" max="14612" width="9" style="23"/>
    <col min="14613" max="14613" width="11.5" style="23" bestFit="1" customWidth="1"/>
    <col min="14614" max="14848" width="9" style="23"/>
    <col min="14849" max="14849" width="4.5" style="23" customWidth="1"/>
    <col min="14850" max="14850" width="9.125" style="23" customWidth="1"/>
    <col min="14851" max="14851" width="52.25" style="23" bestFit="1" customWidth="1"/>
    <col min="14852" max="14852" width="9" style="23"/>
    <col min="14853" max="14853" width="8.375" style="23" customWidth="1"/>
    <col min="14854" max="14854" width="6.5" style="23" customWidth="1"/>
    <col min="14855" max="14855" width="6" style="23" customWidth="1"/>
    <col min="14856" max="14856" width="8.875" style="23" bestFit="1" customWidth="1"/>
    <col min="14857" max="14857" width="9.375" style="23" bestFit="1" customWidth="1"/>
    <col min="14858" max="14858" width="5.875" style="23" bestFit="1" customWidth="1"/>
    <col min="14859" max="14859" width="5.625" style="23" customWidth="1"/>
    <col min="14860" max="14865" width="6.25" style="23" customWidth="1"/>
    <col min="14866" max="14866" width="8.75" style="23" customWidth="1"/>
    <col min="14867" max="14868" width="9" style="23"/>
    <col min="14869" max="14869" width="11.5" style="23" bestFit="1" customWidth="1"/>
    <col min="14870" max="15104" width="9" style="23"/>
    <col min="15105" max="15105" width="4.5" style="23" customWidth="1"/>
    <col min="15106" max="15106" width="9.125" style="23" customWidth="1"/>
    <col min="15107" max="15107" width="52.25" style="23" bestFit="1" customWidth="1"/>
    <col min="15108" max="15108" width="9" style="23"/>
    <col min="15109" max="15109" width="8.375" style="23" customWidth="1"/>
    <col min="15110" max="15110" width="6.5" style="23" customWidth="1"/>
    <col min="15111" max="15111" width="6" style="23" customWidth="1"/>
    <col min="15112" max="15112" width="8.875" style="23" bestFit="1" customWidth="1"/>
    <col min="15113" max="15113" width="9.375" style="23" bestFit="1" customWidth="1"/>
    <col min="15114" max="15114" width="5.875" style="23" bestFit="1" customWidth="1"/>
    <col min="15115" max="15115" width="5.625" style="23" customWidth="1"/>
    <col min="15116" max="15121" width="6.25" style="23" customWidth="1"/>
    <col min="15122" max="15122" width="8.75" style="23" customWidth="1"/>
    <col min="15123" max="15124" width="9" style="23"/>
    <col min="15125" max="15125" width="11.5" style="23" bestFit="1" customWidth="1"/>
    <col min="15126" max="15360" width="9" style="23"/>
    <col min="15361" max="15361" width="4.5" style="23" customWidth="1"/>
    <col min="15362" max="15362" width="9.125" style="23" customWidth="1"/>
    <col min="15363" max="15363" width="52.25" style="23" bestFit="1" customWidth="1"/>
    <col min="15364" max="15364" width="9" style="23"/>
    <col min="15365" max="15365" width="8.375" style="23" customWidth="1"/>
    <col min="15366" max="15366" width="6.5" style="23" customWidth="1"/>
    <col min="15367" max="15367" width="6" style="23" customWidth="1"/>
    <col min="15368" max="15368" width="8.875" style="23" bestFit="1" customWidth="1"/>
    <col min="15369" max="15369" width="9.375" style="23" bestFit="1" customWidth="1"/>
    <col min="15370" max="15370" width="5.875" style="23" bestFit="1" customWidth="1"/>
    <col min="15371" max="15371" width="5.625" style="23" customWidth="1"/>
    <col min="15372" max="15377" width="6.25" style="23" customWidth="1"/>
    <col min="15378" max="15378" width="8.75" style="23" customWidth="1"/>
    <col min="15379" max="15380" width="9" style="23"/>
    <col min="15381" max="15381" width="11.5" style="23" bestFit="1" customWidth="1"/>
    <col min="15382" max="15616" width="9" style="23"/>
    <col min="15617" max="15617" width="4.5" style="23" customWidth="1"/>
    <col min="15618" max="15618" width="9.125" style="23" customWidth="1"/>
    <col min="15619" max="15619" width="52.25" style="23" bestFit="1" customWidth="1"/>
    <col min="15620" max="15620" width="9" style="23"/>
    <col min="15621" max="15621" width="8.375" style="23" customWidth="1"/>
    <col min="15622" max="15622" width="6.5" style="23" customWidth="1"/>
    <col min="15623" max="15623" width="6" style="23" customWidth="1"/>
    <col min="15624" max="15624" width="8.875" style="23" bestFit="1" customWidth="1"/>
    <col min="15625" max="15625" width="9.375" style="23" bestFit="1" customWidth="1"/>
    <col min="15626" max="15626" width="5.875" style="23" bestFit="1" customWidth="1"/>
    <col min="15627" max="15627" width="5.625" style="23" customWidth="1"/>
    <col min="15628" max="15633" width="6.25" style="23" customWidth="1"/>
    <col min="15634" max="15634" width="8.75" style="23" customWidth="1"/>
    <col min="15635" max="15636" width="9" style="23"/>
    <col min="15637" max="15637" width="11.5" style="23" bestFit="1" customWidth="1"/>
    <col min="15638" max="15872" width="9" style="23"/>
    <col min="15873" max="15873" width="4.5" style="23" customWidth="1"/>
    <col min="15874" max="15874" width="9.125" style="23" customWidth="1"/>
    <col min="15875" max="15875" width="52.25" style="23" bestFit="1" customWidth="1"/>
    <col min="15876" max="15876" width="9" style="23"/>
    <col min="15877" max="15877" width="8.375" style="23" customWidth="1"/>
    <col min="15878" max="15878" width="6.5" style="23" customWidth="1"/>
    <col min="15879" max="15879" width="6" style="23" customWidth="1"/>
    <col min="15880" max="15880" width="8.875" style="23" bestFit="1" customWidth="1"/>
    <col min="15881" max="15881" width="9.375" style="23" bestFit="1" customWidth="1"/>
    <col min="15882" max="15882" width="5.875" style="23" bestFit="1" customWidth="1"/>
    <col min="15883" max="15883" width="5.625" style="23" customWidth="1"/>
    <col min="15884" max="15889" width="6.25" style="23" customWidth="1"/>
    <col min="15890" max="15890" width="8.75" style="23" customWidth="1"/>
    <col min="15891" max="15892" width="9" style="23"/>
    <col min="15893" max="15893" width="11.5" style="23" bestFit="1" customWidth="1"/>
    <col min="15894" max="16128" width="9" style="23"/>
    <col min="16129" max="16129" width="4.5" style="23" customWidth="1"/>
    <col min="16130" max="16130" width="9.125" style="23" customWidth="1"/>
    <col min="16131" max="16131" width="52.25" style="23" bestFit="1" customWidth="1"/>
    <col min="16132" max="16132" width="9" style="23"/>
    <col min="16133" max="16133" width="8.375" style="23" customWidth="1"/>
    <col min="16134" max="16134" width="6.5" style="23" customWidth="1"/>
    <col min="16135" max="16135" width="6" style="23" customWidth="1"/>
    <col min="16136" max="16136" width="8.875" style="23" bestFit="1" customWidth="1"/>
    <col min="16137" max="16137" width="9.375" style="23" bestFit="1" customWidth="1"/>
    <col min="16138" max="16138" width="5.875" style="23" bestFit="1" customWidth="1"/>
    <col min="16139" max="16139" width="5.625" style="23" customWidth="1"/>
    <col min="16140" max="16145" width="6.25" style="23" customWidth="1"/>
    <col min="16146" max="16146" width="8.75" style="23" customWidth="1"/>
    <col min="16147" max="16148" width="9" style="23"/>
    <col min="16149" max="16149" width="11.5" style="23" bestFit="1" customWidth="1"/>
    <col min="16150" max="16384" width="9" style="23"/>
  </cols>
  <sheetData>
    <row r="1" spans="1:18" x14ac:dyDescent="0.2">
      <c r="A1" s="108" t="s">
        <v>30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22"/>
      <c r="N1" s="22"/>
      <c r="O1" s="22"/>
      <c r="P1" s="22"/>
      <c r="Q1" s="22"/>
    </row>
    <row r="3" spans="1:18" ht="15.75" customHeight="1" x14ac:dyDescent="0.2">
      <c r="A3" s="110" t="s">
        <v>14</v>
      </c>
      <c r="B3" s="110" t="s">
        <v>31</v>
      </c>
      <c r="C3" s="111" t="s">
        <v>32</v>
      </c>
      <c r="D3" s="110" t="s">
        <v>33</v>
      </c>
      <c r="E3" s="111" t="s">
        <v>34</v>
      </c>
      <c r="F3" s="110" t="s">
        <v>35</v>
      </c>
      <c r="G3" s="110"/>
      <c r="H3" s="110" t="s">
        <v>36</v>
      </c>
      <c r="I3" s="110"/>
      <c r="J3" s="110" t="s">
        <v>37</v>
      </c>
      <c r="K3" s="110"/>
      <c r="L3" s="110" t="s">
        <v>182</v>
      </c>
      <c r="M3" s="24"/>
      <c r="N3" s="25"/>
      <c r="O3" s="25"/>
      <c r="P3" s="24"/>
      <c r="Q3" s="24"/>
    </row>
    <row r="4" spans="1:18" s="28" customFormat="1" ht="38.25" customHeight="1" x14ac:dyDescent="0.2">
      <c r="A4" s="110"/>
      <c r="B4" s="110"/>
      <c r="C4" s="112"/>
      <c r="D4" s="110"/>
      <c r="E4" s="112"/>
      <c r="F4" s="26" t="s">
        <v>181</v>
      </c>
      <c r="G4" s="26" t="s">
        <v>38</v>
      </c>
      <c r="H4" s="60" t="s">
        <v>181</v>
      </c>
      <c r="I4" s="27" t="s">
        <v>38</v>
      </c>
      <c r="J4" s="26" t="s">
        <v>39</v>
      </c>
      <c r="K4" s="26" t="s">
        <v>38</v>
      </c>
      <c r="L4" s="110"/>
      <c r="M4" s="24"/>
      <c r="N4" s="25"/>
      <c r="O4" s="25"/>
      <c r="P4" s="24"/>
      <c r="Q4" s="24"/>
    </row>
    <row r="5" spans="1:18" x14ac:dyDescent="0.2">
      <c r="A5" s="29">
        <v>1</v>
      </c>
      <c r="B5" s="26"/>
      <c r="C5" s="30" t="s">
        <v>40</v>
      </c>
      <c r="D5" s="31"/>
      <c r="E5" s="26"/>
      <c r="F5" s="29"/>
      <c r="G5" s="29"/>
      <c r="H5" s="32"/>
      <c r="I5" s="32"/>
      <c r="J5" s="29"/>
      <c r="K5" s="26">
        <v>10</v>
      </c>
      <c r="L5" s="26">
        <v>3</v>
      </c>
      <c r="M5" s="24"/>
      <c r="N5" s="25"/>
      <c r="O5" s="25"/>
      <c r="P5" s="24"/>
      <c r="Q5" s="24"/>
    </row>
    <row r="6" spans="1:18" x14ac:dyDescent="0.2">
      <c r="A6" s="29">
        <v>2</v>
      </c>
      <c r="B6" s="26" t="s">
        <v>41</v>
      </c>
      <c r="C6" s="30" t="s">
        <v>42</v>
      </c>
      <c r="D6" s="31" t="s">
        <v>43</v>
      </c>
      <c r="E6" s="27">
        <v>3849</v>
      </c>
      <c r="F6" s="29"/>
      <c r="G6" s="29"/>
      <c r="H6" s="32">
        <v>8</v>
      </c>
      <c r="I6" s="32">
        <v>3</v>
      </c>
      <c r="J6" s="29">
        <v>1</v>
      </c>
      <c r="K6" s="26">
        <v>3</v>
      </c>
      <c r="L6" s="26">
        <v>8</v>
      </c>
      <c r="M6" s="24"/>
      <c r="N6" s="25"/>
      <c r="O6" s="25"/>
      <c r="P6" s="24"/>
      <c r="Q6" s="24"/>
    </row>
    <row r="7" spans="1:18" ht="20.100000000000001" customHeight="1" x14ac:dyDescent="0.2">
      <c r="A7" s="29">
        <v>3</v>
      </c>
      <c r="B7" s="26" t="s">
        <v>44</v>
      </c>
      <c r="C7" s="30" t="s">
        <v>45</v>
      </c>
      <c r="D7" s="31" t="s">
        <v>43</v>
      </c>
      <c r="E7" s="27">
        <v>5.0072000000000001</v>
      </c>
      <c r="F7" s="29"/>
      <c r="G7" s="29"/>
      <c r="H7" s="32">
        <v>8</v>
      </c>
      <c r="I7" s="32">
        <v>3</v>
      </c>
      <c r="J7" s="29">
        <v>1</v>
      </c>
      <c r="K7" s="26">
        <v>3</v>
      </c>
      <c r="L7" s="26">
        <v>8</v>
      </c>
      <c r="M7" s="24"/>
      <c r="N7" s="25"/>
      <c r="O7" s="25"/>
      <c r="P7" s="24"/>
      <c r="Q7" s="24"/>
    </row>
    <row r="8" spans="1:18" ht="31.5" x14ac:dyDescent="0.2">
      <c r="A8" s="29">
        <v>4</v>
      </c>
      <c r="B8" s="26" t="s">
        <v>46</v>
      </c>
      <c r="C8" s="30" t="s">
        <v>47</v>
      </c>
      <c r="D8" s="31" t="s">
        <v>0</v>
      </c>
      <c r="E8" s="27" t="s">
        <v>48</v>
      </c>
      <c r="F8" s="29"/>
      <c r="G8" s="29"/>
      <c r="H8" s="32">
        <v>8</v>
      </c>
      <c r="I8" s="32">
        <v>31.23</v>
      </c>
      <c r="J8" s="29"/>
      <c r="K8" s="26">
        <v>30</v>
      </c>
      <c r="L8" s="26">
        <f>L6</f>
        <v>8</v>
      </c>
      <c r="M8" s="24"/>
      <c r="N8" s="25"/>
      <c r="O8" s="25"/>
      <c r="P8" s="24"/>
      <c r="Q8" s="24"/>
    </row>
    <row r="9" spans="1:18" ht="20.100000000000001" customHeight="1" x14ac:dyDescent="0.2">
      <c r="A9" s="29">
        <v>5</v>
      </c>
      <c r="B9" s="26" t="s">
        <v>49</v>
      </c>
      <c r="C9" s="30" t="s">
        <v>50</v>
      </c>
      <c r="D9" s="31" t="s">
        <v>51</v>
      </c>
      <c r="E9" s="27">
        <v>39.71</v>
      </c>
      <c r="F9" s="29"/>
      <c r="G9" s="29">
        <v>8.34</v>
      </c>
      <c r="H9" s="32"/>
      <c r="I9" s="32">
        <f t="shared" ref="I9:I18" si="0">E9*G9</f>
        <v>331.1814</v>
      </c>
      <c r="J9" s="29"/>
      <c r="K9" s="26">
        <v>23</v>
      </c>
      <c r="L9" s="26">
        <v>14</v>
      </c>
      <c r="M9" s="24"/>
      <c r="N9" s="25"/>
      <c r="O9" s="25"/>
      <c r="P9" s="24"/>
      <c r="Q9" s="24"/>
    </row>
    <row r="10" spans="1:18" ht="20.100000000000001" customHeight="1" x14ac:dyDescent="0.2">
      <c r="A10" s="29">
        <v>6</v>
      </c>
      <c r="B10" s="26" t="s">
        <v>52</v>
      </c>
      <c r="C10" s="30" t="s">
        <v>53</v>
      </c>
      <c r="D10" s="31" t="s">
        <v>54</v>
      </c>
      <c r="E10" s="27">
        <v>13.85</v>
      </c>
      <c r="F10" s="29"/>
      <c r="G10" s="29">
        <v>24.34</v>
      </c>
      <c r="H10" s="32"/>
      <c r="I10" s="32">
        <f t="shared" si="0"/>
        <v>337.10899999999998</v>
      </c>
      <c r="J10" s="29"/>
      <c r="K10" s="26">
        <v>23</v>
      </c>
      <c r="L10" s="26">
        <v>14</v>
      </c>
      <c r="M10" s="24"/>
      <c r="N10" s="25"/>
      <c r="O10" s="25"/>
      <c r="P10" s="24"/>
      <c r="Q10" s="24"/>
    </row>
    <row r="11" spans="1:18" ht="20.100000000000001" customHeight="1" x14ac:dyDescent="0.2">
      <c r="A11" s="29">
        <v>7</v>
      </c>
      <c r="B11" s="26" t="s">
        <v>55</v>
      </c>
      <c r="C11" s="30" t="s">
        <v>56</v>
      </c>
      <c r="D11" s="31" t="s">
        <v>0</v>
      </c>
      <c r="E11" s="27">
        <v>337.084</v>
      </c>
      <c r="F11" s="29">
        <v>0.1</v>
      </c>
      <c r="G11" s="29">
        <v>1.97</v>
      </c>
      <c r="H11" s="32">
        <f>F11*E11</f>
        <v>33.708400000000005</v>
      </c>
      <c r="I11" s="32">
        <f t="shared" si="0"/>
        <v>664.05547999999999</v>
      </c>
      <c r="J11" s="29">
        <v>2</v>
      </c>
      <c r="K11" s="26">
        <v>46</v>
      </c>
      <c r="L11" s="26">
        <v>14</v>
      </c>
      <c r="M11" s="24"/>
      <c r="N11" s="25"/>
      <c r="O11" s="25"/>
      <c r="P11" s="24"/>
      <c r="Q11" s="24"/>
    </row>
    <row r="12" spans="1:18" ht="20.100000000000001" customHeight="1" x14ac:dyDescent="0.2">
      <c r="A12" s="29">
        <v>8</v>
      </c>
      <c r="B12" s="26" t="s">
        <v>57</v>
      </c>
      <c r="C12" s="30" t="s">
        <v>58</v>
      </c>
      <c r="D12" s="31" t="s">
        <v>54</v>
      </c>
      <c r="E12" s="27">
        <v>13.85</v>
      </c>
      <c r="F12" s="29"/>
      <c r="G12" s="29">
        <v>5.4</v>
      </c>
      <c r="H12" s="32"/>
      <c r="I12" s="32">
        <f t="shared" si="0"/>
        <v>74.790000000000006</v>
      </c>
      <c r="J12" s="29"/>
      <c r="K12" s="26">
        <v>5</v>
      </c>
      <c r="L12" s="26">
        <v>14</v>
      </c>
      <c r="M12" s="24"/>
      <c r="N12" s="25"/>
      <c r="O12" s="25"/>
      <c r="P12" s="24"/>
      <c r="Q12" s="24"/>
    </row>
    <row r="13" spans="1:18" ht="20.100000000000001" customHeight="1" x14ac:dyDescent="0.2">
      <c r="A13" s="29">
        <v>9</v>
      </c>
      <c r="B13" s="26" t="s">
        <v>59</v>
      </c>
      <c r="C13" s="30" t="s">
        <v>60</v>
      </c>
      <c r="D13" s="31" t="s">
        <v>43</v>
      </c>
      <c r="E13" s="33">
        <v>24.99</v>
      </c>
      <c r="F13" s="29">
        <v>0.29399999999999998</v>
      </c>
      <c r="G13" s="29">
        <v>0.65</v>
      </c>
      <c r="H13" s="32">
        <f>F13*E13</f>
        <v>7.347059999999999</v>
      </c>
      <c r="I13" s="32">
        <f t="shared" si="0"/>
        <v>16.243500000000001</v>
      </c>
      <c r="J13" s="29">
        <v>2</v>
      </c>
      <c r="K13" s="26">
        <v>32</v>
      </c>
      <c r="L13" s="26">
        <v>4</v>
      </c>
      <c r="M13" s="24"/>
      <c r="N13" s="25">
        <v>0.67</v>
      </c>
      <c r="O13" s="25">
        <f>N13*E13</f>
        <v>16.743300000000001</v>
      </c>
      <c r="P13" s="24">
        <v>2294</v>
      </c>
      <c r="Q13" s="24"/>
    </row>
    <row r="14" spans="1:18" ht="20.100000000000001" customHeight="1" x14ac:dyDescent="0.2">
      <c r="A14" s="29">
        <v>10</v>
      </c>
      <c r="B14" s="26" t="s">
        <v>61</v>
      </c>
      <c r="C14" s="34" t="s">
        <v>62</v>
      </c>
      <c r="D14" s="35" t="s">
        <v>63</v>
      </c>
      <c r="E14" s="36">
        <f>0.855*8</f>
        <v>6.84</v>
      </c>
      <c r="F14" s="37"/>
      <c r="G14" s="32">
        <v>10.039999999999999</v>
      </c>
      <c r="H14" s="32"/>
      <c r="I14" s="32">
        <f t="shared" si="0"/>
        <v>68.673599999999993</v>
      </c>
      <c r="J14" s="29"/>
      <c r="K14" s="26">
        <v>36</v>
      </c>
      <c r="L14" s="26">
        <v>2</v>
      </c>
      <c r="M14" s="24"/>
      <c r="N14" s="25">
        <f>I14/8</f>
        <v>8.5841999999999992</v>
      </c>
      <c r="O14" s="25"/>
      <c r="P14" s="24">
        <f>H13/2</f>
        <v>3.6735299999999995</v>
      </c>
      <c r="Q14" s="24"/>
      <c r="R14" s="23">
        <f>G14*E14</f>
        <v>68.673599999999993</v>
      </c>
    </row>
    <row r="15" spans="1:18" ht="16.5" x14ac:dyDescent="0.2">
      <c r="A15" s="29">
        <v>11</v>
      </c>
      <c r="B15" s="26" t="s">
        <v>64</v>
      </c>
      <c r="C15" s="38" t="s">
        <v>65</v>
      </c>
      <c r="D15" s="35" t="s">
        <v>54</v>
      </c>
      <c r="E15" s="36">
        <f>0.66*8</f>
        <v>5.28</v>
      </c>
      <c r="F15" s="37"/>
      <c r="G15" s="32">
        <v>28.12</v>
      </c>
      <c r="H15" s="32"/>
      <c r="I15" s="32">
        <f t="shared" si="0"/>
        <v>148.4736</v>
      </c>
      <c r="J15" s="29"/>
      <c r="K15" s="26">
        <v>36</v>
      </c>
      <c r="L15" s="26">
        <v>4</v>
      </c>
      <c r="M15" s="24"/>
      <c r="N15" s="25"/>
      <c r="O15" s="25"/>
      <c r="P15" s="24"/>
      <c r="Q15" s="24"/>
    </row>
    <row r="16" spans="1:18" ht="20.100000000000001" customHeight="1" x14ac:dyDescent="0.2">
      <c r="A16" s="29">
        <v>12</v>
      </c>
      <c r="B16" s="26" t="s">
        <v>66</v>
      </c>
      <c r="C16" s="34" t="s">
        <v>67</v>
      </c>
      <c r="D16" s="35" t="s">
        <v>0</v>
      </c>
      <c r="E16" s="36">
        <f>8.25*8</f>
        <v>66</v>
      </c>
      <c r="F16" s="37"/>
      <c r="G16" s="29">
        <v>3.56</v>
      </c>
      <c r="H16" s="32"/>
      <c r="I16" s="32">
        <f t="shared" si="0"/>
        <v>234.96</v>
      </c>
      <c r="J16" s="29"/>
      <c r="K16" s="26">
        <v>36</v>
      </c>
      <c r="L16" s="26">
        <v>6</v>
      </c>
      <c r="M16" s="24"/>
      <c r="N16" s="25"/>
      <c r="O16" s="25"/>
      <c r="P16" s="24"/>
      <c r="Q16" s="24"/>
      <c r="R16" s="23">
        <f>L16*K16</f>
        <v>216</v>
      </c>
    </row>
    <row r="17" spans="1:17" ht="20.100000000000001" customHeight="1" x14ac:dyDescent="0.2">
      <c r="A17" s="29">
        <v>13</v>
      </c>
      <c r="B17" s="26" t="s">
        <v>64</v>
      </c>
      <c r="C17" s="38" t="s">
        <v>68</v>
      </c>
      <c r="D17" s="35" t="s">
        <v>54</v>
      </c>
      <c r="E17" s="36">
        <f>E15</f>
        <v>5.28</v>
      </c>
      <c r="F17" s="37"/>
      <c r="G17" s="29">
        <v>6.26</v>
      </c>
      <c r="H17" s="32"/>
      <c r="I17" s="32">
        <f t="shared" si="0"/>
        <v>33.052799999999998</v>
      </c>
      <c r="J17" s="29"/>
      <c r="K17" s="26">
        <v>16</v>
      </c>
      <c r="L17" s="26">
        <v>2</v>
      </c>
      <c r="M17" s="24"/>
      <c r="N17" s="25"/>
      <c r="O17" s="25"/>
      <c r="P17" s="24"/>
      <c r="Q17" s="24"/>
    </row>
    <row r="18" spans="1:17" ht="20.100000000000001" customHeight="1" x14ac:dyDescent="0.2">
      <c r="A18" s="29">
        <v>14</v>
      </c>
      <c r="B18" s="26" t="s">
        <v>59</v>
      </c>
      <c r="C18" s="30" t="s">
        <v>69</v>
      </c>
      <c r="D18" s="31" t="s">
        <v>43</v>
      </c>
      <c r="E18" s="33">
        <v>10.55</v>
      </c>
      <c r="F18" s="29">
        <v>0.29399999999999998</v>
      </c>
      <c r="G18" s="29">
        <v>0.65</v>
      </c>
      <c r="H18" s="32">
        <f>F18*E18</f>
        <v>3.1017000000000001</v>
      </c>
      <c r="I18" s="32">
        <f t="shared" si="0"/>
        <v>6.8575000000000008</v>
      </c>
      <c r="J18" s="29">
        <v>3</v>
      </c>
      <c r="K18" s="26">
        <v>18</v>
      </c>
      <c r="L18" s="26">
        <v>1</v>
      </c>
      <c r="M18" s="24"/>
      <c r="N18" s="25"/>
      <c r="O18" s="25"/>
      <c r="P18" s="24"/>
      <c r="Q18" s="24"/>
    </row>
    <row r="19" spans="1:17" s="22" customFormat="1" ht="20.100000000000001" customHeight="1" x14ac:dyDescent="0.2">
      <c r="A19" s="29">
        <v>15</v>
      </c>
      <c r="B19" s="26" t="s">
        <v>70</v>
      </c>
      <c r="C19" s="30" t="s">
        <v>71</v>
      </c>
      <c r="D19" s="31" t="s">
        <v>72</v>
      </c>
      <c r="E19" s="26">
        <v>28</v>
      </c>
      <c r="F19" s="29">
        <v>2.7E-2</v>
      </c>
      <c r="G19" s="29">
        <v>0.47399999999999998</v>
      </c>
      <c r="H19" s="32">
        <f t="shared" ref="H19:H34" si="1">F19*E19</f>
        <v>0.75600000000000001</v>
      </c>
      <c r="I19" s="32">
        <f t="shared" ref="I19:I34" si="2">G19*E19</f>
        <v>13.271999999999998</v>
      </c>
      <c r="J19" s="29">
        <v>1</v>
      </c>
      <c r="K19" s="26">
        <v>13</v>
      </c>
      <c r="L19" s="26">
        <v>1</v>
      </c>
      <c r="M19" s="24"/>
      <c r="N19" s="39" t="s">
        <v>73</v>
      </c>
      <c r="O19" s="39"/>
      <c r="P19" s="24"/>
      <c r="Q19" s="24"/>
    </row>
    <row r="20" spans="1:17" ht="20.100000000000001" customHeight="1" x14ac:dyDescent="0.2">
      <c r="A20" s="29">
        <v>16</v>
      </c>
      <c r="B20" s="26" t="s">
        <v>74</v>
      </c>
      <c r="C20" s="30" t="s">
        <v>75</v>
      </c>
      <c r="D20" s="31" t="s">
        <v>72</v>
      </c>
      <c r="E20" s="26">
        <v>28</v>
      </c>
      <c r="F20" s="29">
        <v>4.2000000000000003E-2</v>
      </c>
      <c r="G20" s="29">
        <v>0.50700000000000001</v>
      </c>
      <c r="H20" s="32">
        <f t="shared" si="1"/>
        <v>1.1760000000000002</v>
      </c>
      <c r="I20" s="32">
        <f t="shared" si="2"/>
        <v>14.196</v>
      </c>
      <c r="J20" s="29">
        <v>1</v>
      </c>
      <c r="K20" s="26">
        <v>14</v>
      </c>
      <c r="L20" s="26">
        <v>1</v>
      </c>
      <c r="M20" s="24"/>
      <c r="N20" s="39" t="s">
        <v>73</v>
      </c>
      <c r="O20" s="39"/>
      <c r="P20" s="24"/>
      <c r="Q20" s="24"/>
    </row>
    <row r="21" spans="1:17" ht="20.100000000000001" customHeight="1" x14ac:dyDescent="0.2">
      <c r="A21" s="29">
        <v>17</v>
      </c>
      <c r="B21" s="26" t="s">
        <v>70</v>
      </c>
      <c r="C21" s="30" t="s">
        <v>76</v>
      </c>
      <c r="D21" s="31" t="s">
        <v>72</v>
      </c>
      <c r="E21" s="26">
        <v>28</v>
      </c>
      <c r="F21" s="29">
        <v>4.2000000000000003E-2</v>
      </c>
      <c r="G21" s="29">
        <v>0.50700000000000001</v>
      </c>
      <c r="H21" s="32">
        <f t="shared" si="1"/>
        <v>1.1760000000000002</v>
      </c>
      <c r="I21" s="32">
        <f t="shared" si="2"/>
        <v>14.196</v>
      </c>
      <c r="J21" s="29">
        <v>1</v>
      </c>
      <c r="K21" s="26">
        <v>14</v>
      </c>
      <c r="L21" s="26">
        <v>1</v>
      </c>
      <c r="M21" s="24"/>
      <c r="N21" s="39" t="s">
        <v>73</v>
      </c>
      <c r="O21" s="39"/>
      <c r="P21" s="24"/>
      <c r="Q21" s="24"/>
    </row>
    <row r="22" spans="1:17" ht="20.100000000000001" customHeight="1" x14ac:dyDescent="0.2">
      <c r="A22" s="29">
        <v>18</v>
      </c>
      <c r="B22" s="26" t="s">
        <v>77</v>
      </c>
      <c r="C22" s="30" t="s">
        <v>78</v>
      </c>
      <c r="D22" s="31" t="s">
        <v>72</v>
      </c>
      <c r="E22" s="26">
        <v>28</v>
      </c>
      <c r="F22" s="29">
        <v>2.7E-2</v>
      </c>
      <c r="G22" s="29">
        <v>0.47399999999999998</v>
      </c>
      <c r="H22" s="32">
        <f t="shared" si="1"/>
        <v>0.75600000000000001</v>
      </c>
      <c r="I22" s="32">
        <f t="shared" si="2"/>
        <v>13.271999999999998</v>
      </c>
      <c r="J22" s="29">
        <v>1</v>
      </c>
      <c r="K22" s="26">
        <v>13</v>
      </c>
      <c r="L22" s="26">
        <v>1</v>
      </c>
      <c r="M22" s="24"/>
      <c r="N22" s="39" t="s">
        <v>73</v>
      </c>
      <c r="O22" s="39"/>
      <c r="P22" s="24"/>
      <c r="Q22" s="24"/>
    </row>
    <row r="23" spans="1:17" ht="20.100000000000001" customHeight="1" x14ac:dyDescent="0.2">
      <c r="A23" s="29">
        <v>19</v>
      </c>
      <c r="B23" s="26" t="s">
        <v>79</v>
      </c>
      <c r="C23" s="30" t="s">
        <v>80</v>
      </c>
      <c r="D23" s="31" t="s">
        <v>72</v>
      </c>
      <c r="E23" s="26">
        <v>28</v>
      </c>
      <c r="F23" s="29">
        <v>0.09</v>
      </c>
      <c r="G23" s="29">
        <v>1.58</v>
      </c>
      <c r="H23" s="32">
        <f t="shared" si="1"/>
        <v>2.52</v>
      </c>
      <c r="I23" s="32">
        <f t="shared" si="2"/>
        <v>44.24</v>
      </c>
      <c r="J23" s="29">
        <v>1</v>
      </c>
      <c r="K23" s="26">
        <v>17</v>
      </c>
      <c r="L23" s="26">
        <v>2.5</v>
      </c>
      <c r="M23" s="24"/>
      <c r="N23" s="39" t="s">
        <v>73</v>
      </c>
      <c r="O23" s="39"/>
      <c r="P23" s="24"/>
      <c r="Q23" s="24"/>
    </row>
    <row r="24" spans="1:17" ht="20.100000000000001" customHeight="1" x14ac:dyDescent="0.2">
      <c r="A24" s="29">
        <v>20</v>
      </c>
      <c r="B24" s="26" t="s">
        <v>74</v>
      </c>
      <c r="C24" s="30" t="s">
        <v>81</v>
      </c>
      <c r="D24" s="31" t="s">
        <v>72</v>
      </c>
      <c r="E24" s="26">
        <v>28</v>
      </c>
      <c r="F24" s="29">
        <v>0.14000000000000001</v>
      </c>
      <c r="G24" s="29">
        <v>1.69</v>
      </c>
      <c r="H24" s="32">
        <f t="shared" si="1"/>
        <v>3.9200000000000004</v>
      </c>
      <c r="I24" s="32">
        <f t="shared" si="2"/>
        <v>47.32</v>
      </c>
      <c r="J24" s="29">
        <v>1</v>
      </c>
      <c r="K24" s="26">
        <v>11</v>
      </c>
      <c r="L24" s="26">
        <v>4</v>
      </c>
      <c r="M24" s="24"/>
      <c r="N24" s="39" t="s">
        <v>73</v>
      </c>
      <c r="O24" s="39"/>
      <c r="P24" s="24"/>
      <c r="Q24" s="24"/>
    </row>
    <row r="25" spans="1:17" ht="20.100000000000001" customHeight="1" x14ac:dyDescent="0.2">
      <c r="A25" s="29">
        <v>21</v>
      </c>
      <c r="B25" s="26" t="s">
        <v>74</v>
      </c>
      <c r="C25" s="30" t="s">
        <v>82</v>
      </c>
      <c r="D25" s="31" t="s">
        <v>72</v>
      </c>
      <c r="E25" s="26">
        <v>28</v>
      </c>
      <c r="F25" s="29">
        <v>0.14000000000000001</v>
      </c>
      <c r="G25" s="29">
        <v>1.69</v>
      </c>
      <c r="H25" s="32">
        <f t="shared" si="1"/>
        <v>3.9200000000000004</v>
      </c>
      <c r="I25" s="32">
        <f t="shared" si="2"/>
        <v>47.32</v>
      </c>
      <c r="J25" s="29">
        <v>1</v>
      </c>
      <c r="K25" s="26">
        <v>11</v>
      </c>
      <c r="L25" s="26">
        <v>4</v>
      </c>
      <c r="M25" s="24"/>
      <c r="N25" s="39" t="s">
        <v>73</v>
      </c>
      <c r="O25" s="39"/>
      <c r="P25" s="24"/>
      <c r="Q25" s="24"/>
    </row>
    <row r="26" spans="1:17" ht="20.100000000000001" customHeight="1" x14ac:dyDescent="0.2">
      <c r="A26" s="29">
        <v>22</v>
      </c>
      <c r="B26" s="26" t="s">
        <v>77</v>
      </c>
      <c r="C26" s="30" t="s">
        <v>83</v>
      </c>
      <c r="D26" s="31" t="s">
        <v>72</v>
      </c>
      <c r="E26" s="26">
        <v>28</v>
      </c>
      <c r="F26" s="29">
        <v>0.09</v>
      </c>
      <c r="G26" s="29">
        <v>1.58</v>
      </c>
      <c r="H26" s="32">
        <f t="shared" si="1"/>
        <v>2.52</v>
      </c>
      <c r="I26" s="32">
        <f t="shared" si="2"/>
        <v>44.24</v>
      </c>
      <c r="J26" s="29">
        <v>1</v>
      </c>
      <c r="K26" s="26">
        <v>17</v>
      </c>
      <c r="L26" s="26">
        <v>2.5</v>
      </c>
      <c r="M26" s="24"/>
      <c r="N26" s="39" t="s">
        <v>73</v>
      </c>
      <c r="O26" s="39"/>
      <c r="P26" s="24"/>
      <c r="Q26" s="24"/>
    </row>
    <row r="27" spans="1:17" ht="20.100000000000001" customHeight="1" x14ac:dyDescent="0.2">
      <c r="A27" s="29">
        <v>23</v>
      </c>
      <c r="B27" s="26" t="s">
        <v>84</v>
      </c>
      <c r="C27" s="30" t="s">
        <v>85</v>
      </c>
      <c r="D27" s="31" t="s">
        <v>72</v>
      </c>
      <c r="E27" s="26">
        <v>26</v>
      </c>
      <c r="F27" s="40">
        <v>0.06</v>
      </c>
      <c r="G27" s="40">
        <v>0.40800000000000003</v>
      </c>
      <c r="H27" s="32">
        <f t="shared" si="1"/>
        <v>1.56</v>
      </c>
      <c r="I27" s="32">
        <f t="shared" si="2"/>
        <v>10.608000000000001</v>
      </c>
      <c r="J27" s="29">
        <v>1</v>
      </c>
      <c r="K27" s="26">
        <v>7</v>
      </c>
      <c r="L27" s="26">
        <v>1.5</v>
      </c>
      <c r="M27" s="24"/>
      <c r="N27" s="39" t="s">
        <v>73</v>
      </c>
      <c r="O27" s="39"/>
      <c r="P27" s="24"/>
      <c r="Q27" s="24"/>
    </row>
    <row r="28" spans="1:17" ht="20.100000000000001" customHeight="1" x14ac:dyDescent="0.2">
      <c r="A28" s="29">
        <v>24</v>
      </c>
      <c r="B28" s="26" t="s">
        <v>84</v>
      </c>
      <c r="C28" s="30" t="s">
        <v>86</v>
      </c>
      <c r="D28" s="31" t="s">
        <v>72</v>
      </c>
      <c r="E28" s="26">
        <v>52</v>
      </c>
      <c r="F28" s="40">
        <v>0.06</v>
      </c>
      <c r="G28" s="40">
        <v>0.40800000000000003</v>
      </c>
      <c r="H28" s="32">
        <f t="shared" si="1"/>
        <v>3.12</v>
      </c>
      <c r="I28" s="32">
        <f t="shared" si="2"/>
        <v>21.216000000000001</v>
      </c>
      <c r="J28" s="29">
        <v>1</v>
      </c>
      <c r="K28" s="26">
        <v>7</v>
      </c>
      <c r="L28" s="26">
        <v>3</v>
      </c>
      <c r="M28" s="24"/>
      <c r="N28" s="39" t="s">
        <v>73</v>
      </c>
      <c r="O28" s="39"/>
      <c r="P28" s="24"/>
      <c r="Q28" s="24"/>
    </row>
    <row r="29" spans="1:17" ht="20.100000000000001" customHeight="1" x14ac:dyDescent="0.2">
      <c r="A29" s="29">
        <v>25</v>
      </c>
      <c r="B29" s="26" t="s">
        <v>84</v>
      </c>
      <c r="C29" s="30" t="s">
        <v>87</v>
      </c>
      <c r="D29" s="31" t="s">
        <v>72</v>
      </c>
      <c r="E29" s="26">
        <v>52</v>
      </c>
      <c r="F29" s="40">
        <v>0.06</v>
      </c>
      <c r="G29" s="40">
        <v>0.40800000000000003</v>
      </c>
      <c r="H29" s="32">
        <f t="shared" si="1"/>
        <v>3.12</v>
      </c>
      <c r="I29" s="32">
        <f t="shared" si="2"/>
        <v>21.216000000000001</v>
      </c>
      <c r="J29" s="29">
        <v>1</v>
      </c>
      <c r="K29" s="26">
        <v>7</v>
      </c>
      <c r="L29" s="26">
        <v>3</v>
      </c>
      <c r="M29" s="24"/>
      <c r="N29" s="39" t="s">
        <v>73</v>
      </c>
      <c r="O29" s="39"/>
      <c r="P29" s="24"/>
      <c r="Q29" s="24"/>
    </row>
    <row r="30" spans="1:17" ht="20.100000000000001" customHeight="1" x14ac:dyDescent="0.2">
      <c r="A30" s="29">
        <v>26</v>
      </c>
      <c r="B30" s="26" t="s">
        <v>84</v>
      </c>
      <c r="C30" s="30" t="s">
        <v>88</v>
      </c>
      <c r="D30" s="31" t="s">
        <v>72</v>
      </c>
      <c r="E30" s="26">
        <v>26</v>
      </c>
      <c r="F30" s="40">
        <v>0.06</v>
      </c>
      <c r="G30" s="40">
        <v>0.40800000000000003</v>
      </c>
      <c r="H30" s="32">
        <f t="shared" si="1"/>
        <v>1.56</v>
      </c>
      <c r="I30" s="32">
        <f t="shared" si="2"/>
        <v>10.608000000000001</v>
      </c>
      <c r="J30" s="29">
        <v>1</v>
      </c>
      <c r="K30" s="26">
        <v>7</v>
      </c>
      <c r="L30" s="26">
        <v>1.5</v>
      </c>
      <c r="M30" s="24"/>
      <c r="N30" s="39" t="s">
        <v>73</v>
      </c>
      <c r="O30" s="39"/>
      <c r="P30" s="24"/>
      <c r="Q30" s="24"/>
    </row>
    <row r="31" spans="1:17" ht="20.100000000000001" customHeight="1" x14ac:dyDescent="0.2">
      <c r="A31" s="29">
        <v>27</v>
      </c>
      <c r="B31" s="26" t="s">
        <v>84</v>
      </c>
      <c r="C31" s="30" t="s">
        <v>89</v>
      </c>
      <c r="D31" s="31" t="s">
        <v>72</v>
      </c>
      <c r="E31" s="26">
        <v>26</v>
      </c>
      <c r="F31" s="29">
        <v>0.2</v>
      </c>
      <c r="G31" s="29">
        <v>1.36</v>
      </c>
      <c r="H31" s="32">
        <f t="shared" si="1"/>
        <v>5.2</v>
      </c>
      <c r="I31" s="32">
        <f t="shared" si="2"/>
        <v>35.36</v>
      </c>
      <c r="J31" s="29">
        <v>1</v>
      </c>
      <c r="K31" s="26">
        <v>7</v>
      </c>
      <c r="L31" s="26">
        <v>5</v>
      </c>
      <c r="M31" s="24"/>
      <c r="N31" s="39" t="s">
        <v>73</v>
      </c>
      <c r="O31" s="39"/>
      <c r="P31" s="24"/>
      <c r="Q31" s="24"/>
    </row>
    <row r="32" spans="1:17" ht="20.100000000000001" customHeight="1" x14ac:dyDescent="0.2">
      <c r="A32" s="29">
        <v>28</v>
      </c>
      <c r="B32" s="26" t="s">
        <v>84</v>
      </c>
      <c r="C32" s="30" t="s">
        <v>90</v>
      </c>
      <c r="D32" s="31" t="s">
        <v>72</v>
      </c>
      <c r="E32" s="26">
        <v>52</v>
      </c>
      <c r="F32" s="29">
        <v>0.2</v>
      </c>
      <c r="G32" s="29">
        <v>1.36</v>
      </c>
      <c r="H32" s="32">
        <f t="shared" si="1"/>
        <v>10.4</v>
      </c>
      <c r="I32" s="32">
        <f t="shared" si="2"/>
        <v>70.72</v>
      </c>
      <c r="J32" s="29">
        <v>1</v>
      </c>
      <c r="K32" s="26">
        <v>7</v>
      </c>
      <c r="L32" s="26">
        <v>10</v>
      </c>
      <c r="M32" s="24"/>
      <c r="N32" s="39" t="s">
        <v>73</v>
      </c>
      <c r="O32" s="39"/>
      <c r="P32" s="24"/>
      <c r="Q32" s="24"/>
    </row>
    <row r="33" spans="1:27" ht="20.100000000000001" customHeight="1" x14ac:dyDescent="0.2">
      <c r="A33" s="29">
        <v>29</v>
      </c>
      <c r="B33" s="26" t="s">
        <v>84</v>
      </c>
      <c r="C33" s="30" t="s">
        <v>91</v>
      </c>
      <c r="D33" s="31" t="s">
        <v>72</v>
      </c>
      <c r="E33" s="26">
        <v>52</v>
      </c>
      <c r="F33" s="29">
        <v>0.2</v>
      </c>
      <c r="G33" s="29">
        <v>1.36</v>
      </c>
      <c r="H33" s="32">
        <f t="shared" si="1"/>
        <v>10.4</v>
      </c>
      <c r="I33" s="32">
        <f t="shared" si="2"/>
        <v>70.72</v>
      </c>
      <c r="J33" s="29">
        <v>1</v>
      </c>
      <c r="K33" s="26">
        <v>7</v>
      </c>
      <c r="L33" s="26">
        <v>10</v>
      </c>
      <c r="M33" s="24"/>
      <c r="N33" s="39" t="s">
        <v>73</v>
      </c>
      <c r="O33" s="39"/>
      <c r="P33" s="24"/>
      <c r="Q33" s="24"/>
    </row>
    <row r="34" spans="1:27" ht="31.5" x14ac:dyDescent="0.2">
      <c r="A34" s="29">
        <v>30</v>
      </c>
      <c r="B34" s="26" t="s">
        <v>84</v>
      </c>
      <c r="C34" s="30" t="s">
        <v>92</v>
      </c>
      <c r="D34" s="31" t="s">
        <v>72</v>
      </c>
      <c r="E34" s="26">
        <v>26</v>
      </c>
      <c r="F34" s="29">
        <v>0.2</v>
      </c>
      <c r="G34" s="29">
        <v>1.36</v>
      </c>
      <c r="H34" s="32">
        <f t="shared" si="1"/>
        <v>5.2</v>
      </c>
      <c r="I34" s="32">
        <f t="shared" si="2"/>
        <v>35.36</v>
      </c>
      <c r="J34" s="29">
        <v>1</v>
      </c>
      <c r="K34" s="26">
        <v>7</v>
      </c>
      <c r="L34" s="26">
        <v>5</v>
      </c>
      <c r="M34" s="24"/>
      <c r="N34" s="39" t="s">
        <v>73</v>
      </c>
      <c r="O34" s="39"/>
      <c r="P34" s="24"/>
      <c r="Q34" s="24"/>
    </row>
    <row r="35" spans="1:27" ht="31.5" x14ac:dyDescent="0.2">
      <c r="A35" s="29">
        <v>31</v>
      </c>
      <c r="B35" s="26" t="s">
        <v>93</v>
      </c>
      <c r="C35" s="30" t="s">
        <v>94</v>
      </c>
      <c r="D35" s="31" t="s">
        <v>72</v>
      </c>
      <c r="E35" s="26">
        <v>28</v>
      </c>
      <c r="F35" s="29"/>
      <c r="G35" s="29"/>
      <c r="H35" s="32">
        <f>S35</f>
        <v>3.7865999999999995</v>
      </c>
      <c r="I35" s="32">
        <f>T35</f>
        <v>51.341999999999999</v>
      </c>
      <c r="J35" s="29">
        <v>1</v>
      </c>
      <c r="K35" s="26">
        <v>14</v>
      </c>
      <c r="L35" s="26">
        <v>3.5</v>
      </c>
      <c r="M35" s="24"/>
      <c r="N35" s="39"/>
      <c r="O35" s="39"/>
      <c r="P35" s="24"/>
      <c r="Q35" s="24"/>
      <c r="R35" s="25"/>
      <c r="S35" s="25">
        <f>[1]Lapghep!M15+[1]Lapghep!M16+[1]Lapghep!M17</f>
        <v>3.7865999999999995</v>
      </c>
      <c r="T35" s="25">
        <f>[1]Lapghep!N15+[1]Lapghep!N16+[1]Lapghep!N17</f>
        <v>51.341999999999999</v>
      </c>
      <c r="U35" s="25"/>
      <c r="V35" s="25"/>
    </row>
    <row r="36" spans="1:27" ht="20.100000000000001" customHeight="1" x14ac:dyDescent="0.2">
      <c r="A36" s="29">
        <v>32</v>
      </c>
      <c r="B36" s="26" t="s">
        <v>95</v>
      </c>
      <c r="C36" s="30" t="s">
        <v>96</v>
      </c>
      <c r="D36" s="31" t="s">
        <v>72</v>
      </c>
      <c r="E36" s="26">
        <v>28</v>
      </c>
      <c r="F36" s="29"/>
      <c r="G36" s="29"/>
      <c r="H36" s="32">
        <v>3.7865999999999995</v>
      </c>
      <c r="I36" s="32">
        <v>51.341999999999999</v>
      </c>
      <c r="J36" s="29">
        <v>1</v>
      </c>
      <c r="K36" s="26">
        <v>14</v>
      </c>
      <c r="L36" s="26">
        <v>3.5</v>
      </c>
      <c r="M36" s="24"/>
      <c r="N36" s="39"/>
      <c r="O36" s="39"/>
      <c r="P36" s="24"/>
      <c r="Q36" s="24"/>
      <c r="R36" s="41"/>
      <c r="S36" s="41"/>
      <c r="T36" s="41"/>
      <c r="U36" s="41"/>
      <c r="V36" s="41"/>
    </row>
    <row r="37" spans="1:27" ht="19.5" customHeight="1" x14ac:dyDescent="0.2">
      <c r="A37" s="29">
        <v>33</v>
      </c>
      <c r="B37" s="26" t="s">
        <v>93</v>
      </c>
      <c r="C37" s="30" t="s">
        <v>97</v>
      </c>
      <c r="D37" s="31" t="s">
        <v>72</v>
      </c>
      <c r="E37" s="26">
        <v>28</v>
      </c>
      <c r="F37" s="29"/>
      <c r="G37" s="29"/>
      <c r="H37" s="32">
        <v>4.0129999999999999</v>
      </c>
      <c r="I37" s="32">
        <v>62.13</v>
      </c>
      <c r="J37" s="29">
        <v>1</v>
      </c>
      <c r="K37" s="26">
        <v>15</v>
      </c>
      <c r="L37" s="26">
        <v>4</v>
      </c>
      <c r="M37" s="24"/>
      <c r="N37" s="39"/>
      <c r="O37" s="39"/>
      <c r="P37" s="24"/>
      <c r="Q37" s="24"/>
      <c r="R37" s="41">
        <f>I37/L37</f>
        <v>15.532500000000001</v>
      </c>
      <c r="S37" s="41">
        <f>I37/K37</f>
        <v>4.1420000000000003</v>
      </c>
      <c r="T37" s="41">
        <f>L37*K37</f>
        <v>60</v>
      </c>
      <c r="U37" s="41"/>
      <c r="V37" s="41"/>
      <c r="Z37" s="26"/>
      <c r="AA37" s="26"/>
    </row>
    <row r="38" spans="1:27" ht="20.100000000000001" customHeight="1" x14ac:dyDescent="0.2">
      <c r="A38" s="29">
        <v>34</v>
      </c>
      <c r="B38" s="26" t="s">
        <v>93</v>
      </c>
      <c r="C38" s="30" t="s">
        <v>98</v>
      </c>
      <c r="D38" s="31" t="s">
        <v>72</v>
      </c>
      <c r="E38" s="26">
        <v>28</v>
      </c>
      <c r="F38" s="29"/>
      <c r="G38" s="29"/>
      <c r="H38" s="32">
        <v>12.622</v>
      </c>
      <c r="I38" s="32">
        <v>171.14</v>
      </c>
      <c r="J38" s="29">
        <v>1</v>
      </c>
      <c r="K38" s="26">
        <v>13</v>
      </c>
      <c r="L38" s="42">
        <v>12.5</v>
      </c>
      <c r="M38" s="43"/>
      <c r="N38" s="44"/>
      <c r="O38" s="44"/>
      <c r="P38" s="43"/>
      <c r="Q38" s="43"/>
      <c r="R38" s="41">
        <f t="shared" ref="R38:R57" si="3">I38/L38</f>
        <v>13.691199999999998</v>
      </c>
      <c r="S38" s="41">
        <f t="shared" ref="S38:S57" si="4">I38/K38</f>
        <v>13.164615384615384</v>
      </c>
      <c r="T38" s="41">
        <f t="shared" ref="T38:T57" si="5">L38*K38</f>
        <v>162.5</v>
      </c>
    </row>
    <row r="39" spans="1:27" ht="20.100000000000001" customHeight="1" x14ac:dyDescent="0.2">
      <c r="A39" s="29">
        <v>35</v>
      </c>
      <c r="B39" s="26" t="s">
        <v>95</v>
      </c>
      <c r="C39" s="30" t="s">
        <v>99</v>
      </c>
      <c r="D39" s="31" t="s">
        <v>72</v>
      </c>
      <c r="E39" s="26">
        <v>28</v>
      </c>
      <c r="F39" s="29"/>
      <c r="G39" s="29"/>
      <c r="H39" s="32">
        <v>12.622</v>
      </c>
      <c r="I39" s="32">
        <v>171.14</v>
      </c>
      <c r="J39" s="29">
        <v>1</v>
      </c>
      <c r="K39" s="26">
        <v>13</v>
      </c>
      <c r="L39" s="42">
        <v>12.5</v>
      </c>
      <c r="M39" s="43"/>
      <c r="N39" s="44"/>
      <c r="O39" s="44"/>
      <c r="P39" s="43"/>
      <c r="Q39" s="43"/>
      <c r="R39" s="41">
        <f t="shared" si="3"/>
        <v>13.691199999999998</v>
      </c>
      <c r="S39" s="41">
        <f t="shared" si="4"/>
        <v>13.164615384615384</v>
      </c>
      <c r="T39" s="41">
        <f t="shared" si="5"/>
        <v>162.5</v>
      </c>
      <c r="Z39" s="26"/>
      <c r="AA39" s="26"/>
    </row>
    <row r="40" spans="1:27" ht="20.100000000000001" customHeight="1" x14ac:dyDescent="0.2">
      <c r="A40" s="29">
        <v>36</v>
      </c>
      <c r="B40" s="26" t="s">
        <v>93</v>
      </c>
      <c r="C40" s="30" t="s">
        <v>100</v>
      </c>
      <c r="D40" s="31" t="s">
        <v>72</v>
      </c>
      <c r="E40" s="26">
        <v>28</v>
      </c>
      <c r="F40" s="29"/>
      <c r="G40" s="29"/>
      <c r="H40" s="32">
        <v>13.378</v>
      </c>
      <c r="I40" s="32">
        <v>207.1</v>
      </c>
      <c r="J40" s="29">
        <v>1</v>
      </c>
      <c r="K40" s="26">
        <v>15</v>
      </c>
      <c r="L40" s="42">
        <v>13</v>
      </c>
      <c r="M40" s="43"/>
      <c r="N40" s="44"/>
      <c r="O40" s="44"/>
      <c r="P40" s="43"/>
      <c r="Q40" s="43"/>
      <c r="R40" s="41">
        <f t="shared" si="3"/>
        <v>15.930769230769231</v>
      </c>
      <c r="S40" s="41">
        <f t="shared" si="4"/>
        <v>13.806666666666667</v>
      </c>
      <c r="T40" s="41">
        <f t="shared" si="5"/>
        <v>195</v>
      </c>
    </row>
    <row r="41" spans="1:27" ht="20.100000000000001" customHeight="1" x14ac:dyDescent="0.2">
      <c r="A41" s="29">
        <v>37</v>
      </c>
      <c r="B41" s="26" t="s">
        <v>101</v>
      </c>
      <c r="C41" s="30" t="s">
        <v>102</v>
      </c>
      <c r="D41" s="31" t="s">
        <v>103</v>
      </c>
      <c r="E41" s="26">
        <v>7044</v>
      </c>
      <c r="F41" s="29"/>
      <c r="G41" s="29">
        <v>2.75E-2</v>
      </c>
      <c r="H41" s="32"/>
      <c r="I41" s="32">
        <f>G41*E41</f>
        <v>193.71</v>
      </c>
      <c r="J41" s="29"/>
      <c r="K41" s="26">
        <v>32</v>
      </c>
      <c r="L41" s="26">
        <v>6</v>
      </c>
      <c r="M41" s="24"/>
      <c r="N41" s="25">
        <f>I41/L41</f>
        <v>32.285000000000004</v>
      </c>
      <c r="O41" s="25">
        <f>I41/K41</f>
        <v>6.0534375000000002</v>
      </c>
      <c r="P41" s="24" t="s">
        <v>103</v>
      </c>
      <c r="Q41" s="24"/>
      <c r="R41" s="41">
        <f t="shared" si="3"/>
        <v>32.285000000000004</v>
      </c>
      <c r="S41" s="41">
        <f t="shared" si="4"/>
        <v>6.0534375000000002</v>
      </c>
      <c r="T41" s="41">
        <f t="shared" si="5"/>
        <v>192</v>
      </c>
    </row>
    <row r="42" spans="1:27" ht="20.100000000000001" customHeight="1" x14ac:dyDescent="0.2">
      <c r="A42" s="29">
        <v>38</v>
      </c>
      <c r="B42" s="26" t="s">
        <v>104</v>
      </c>
      <c r="C42" s="30" t="s">
        <v>105</v>
      </c>
      <c r="D42" s="31" t="s">
        <v>51</v>
      </c>
      <c r="E42" s="27">
        <v>29.143999999999998</v>
      </c>
      <c r="F42" s="29"/>
      <c r="G42" s="32">
        <v>14.63</v>
      </c>
      <c r="H42" s="32"/>
      <c r="I42" s="32">
        <f t="shared" ref="I42:I54" si="6">G42*E42</f>
        <v>426.37671999999998</v>
      </c>
      <c r="J42" s="29"/>
      <c r="K42" s="26">
        <v>21</v>
      </c>
      <c r="L42" s="26">
        <v>20</v>
      </c>
      <c r="M42" s="24"/>
      <c r="N42" s="25">
        <f t="shared" ref="N42:N57" si="7">I42/L42</f>
        <v>21.318835999999997</v>
      </c>
      <c r="O42" s="25">
        <f t="shared" ref="O42:O57" si="8">I42/K42</f>
        <v>20.303653333333333</v>
      </c>
      <c r="P42" s="24" t="s">
        <v>106</v>
      </c>
      <c r="Q42" s="24"/>
      <c r="R42" s="41">
        <f t="shared" si="3"/>
        <v>21.318835999999997</v>
      </c>
      <c r="S42" s="41">
        <f t="shared" si="4"/>
        <v>20.303653333333333</v>
      </c>
      <c r="T42" s="41">
        <f t="shared" si="5"/>
        <v>420</v>
      </c>
    </row>
    <row r="43" spans="1:27" ht="20.100000000000001" customHeight="1" x14ac:dyDescent="0.2">
      <c r="A43" s="29">
        <v>39</v>
      </c>
      <c r="B43" s="26" t="s">
        <v>107</v>
      </c>
      <c r="C43" s="30" t="s">
        <v>108</v>
      </c>
      <c r="D43" s="31" t="s">
        <v>0</v>
      </c>
      <c r="E43" s="26">
        <v>786.24</v>
      </c>
      <c r="F43" s="29"/>
      <c r="G43" s="29">
        <v>2.48</v>
      </c>
      <c r="H43" s="32"/>
      <c r="I43" s="32">
        <f t="shared" si="6"/>
        <v>1949.8751999999999</v>
      </c>
      <c r="J43" s="45">
        <v>1</v>
      </c>
      <c r="K43" s="26">
        <v>57</v>
      </c>
      <c r="L43" s="46">
        <v>34</v>
      </c>
      <c r="M43" s="47"/>
      <c r="N43" s="25">
        <f t="shared" si="7"/>
        <v>57.349270588235292</v>
      </c>
      <c r="O43" s="25">
        <f t="shared" si="8"/>
        <v>34.208336842105261</v>
      </c>
      <c r="P43" s="47" t="s">
        <v>0</v>
      </c>
      <c r="Q43" s="47"/>
      <c r="R43" s="41">
        <f t="shared" si="3"/>
        <v>57.349270588235292</v>
      </c>
      <c r="S43" s="41">
        <f t="shared" si="4"/>
        <v>34.208336842105261</v>
      </c>
      <c r="T43" s="41">
        <f t="shared" si="5"/>
        <v>1938</v>
      </c>
    </row>
    <row r="44" spans="1:27" ht="20.100000000000001" customHeight="1" x14ac:dyDescent="0.2">
      <c r="A44" s="29">
        <v>40</v>
      </c>
      <c r="B44" s="26" t="s">
        <v>109</v>
      </c>
      <c r="C44" s="30" t="s">
        <v>110</v>
      </c>
      <c r="D44" s="31" t="s">
        <v>1</v>
      </c>
      <c r="E44" s="26">
        <v>13104</v>
      </c>
      <c r="F44" s="29"/>
      <c r="G44" s="29">
        <v>0.17</v>
      </c>
      <c r="H44" s="32"/>
      <c r="I44" s="32">
        <f t="shared" si="6"/>
        <v>2227.6800000000003</v>
      </c>
      <c r="J44" s="29"/>
      <c r="K44" s="26">
        <v>48</v>
      </c>
      <c r="L44" s="26">
        <v>46</v>
      </c>
      <c r="M44" s="24"/>
      <c r="N44" s="25">
        <f t="shared" si="7"/>
        <v>48.427826086956529</v>
      </c>
      <c r="O44" s="25">
        <f t="shared" si="8"/>
        <v>46.410000000000004</v>
      </c>
      <c r="P44" s="24" t="s">
        <v>1</v>
      </c>
      <c r="Q44" s="24"/>
      <c r="R44" s="41">
        <f t="shared" si="3"/>
        <v>48.427826086956529</v>
      </c>
      <c r="S44" s="41">
        <f t="shared" si="4"/>
        <v>46.410000000000004</v>
      </c>
      <c r="T44" s="41">
        <f t="shared" si="5"/>
        <v>2208</v>
      </c>
    </row>
    <row r="45" spans="1:27" ht="20.100000000000001" customHeight="1" x14ac:dyDescent="0.2">
      <c r="A45" s="29">
        <v>41</v>
      </c>
      <c r="B45" s="26" t="s">
        <v>111</v>
      </c>
      <c r="C45" s="30" t="s">
        <v>112</v>
      </c>
      <c r="D45" s="31" t="s">
        <v>43</v>
      </c>
      <c r="E45" s="48">
        <v>28.828800000000001</v>
      </c>
      <c r="F45" s="29">
        <v>0.255</v>
      </c>
      <c r="G45" s="29">
        <v>0.74</v>
      </c>
      <c r="H45" s="32">
        <f>F45*E45</f>
        <v>7.3513440000000001</v>
      </c>
      <c r="I45" s="32">
        <f>G45*E45</f>
        <v>21.333311999999999</v>
      </c>
      <c r="J45" s="29">
        <v>1</v>
      </c>
      <c r="K45" s="26">
        <v>3</v>
      </c>
      <c r="L45" s="26">
        <v>7</v>
      </c>
      <c r="M45" s="24"/>
      <c r="N45" s="25">
        <f t="shared" si="7"/>
        <v>3.0476160000000001</v>
      </c>
      <c r="O45" s="25">
        <f t="shared" si="8"/>
        <v>7.1111040000000001</v>
      </c>
      <c r="P45" s="24" t="s">
        <v>43</v>
      </c>
      <c r="Q45" s="24"/>
      <c r="R45" s="41">
        <f t="shared" si="3"/>
        <v>3.0476160000000001</v>
      </c>
      <c r="S45" s="41">
        <f t="shared" si="4"/>
        <v>7.1111040000000001</v>
      </c>
      <c r="T45" s="41">
        <f t="shared" si="5"/>
        <v>21</v>
      </c>
    </row>
    <row r="46" spans="1:27" ht="20.100000000000001" customHeight="1" x14ac:dyDescent="0.2">
      <c r="A46" s="29">
        <v>42</v>
      </c>
      <c r="B46" s="26" t="s">
        <v>113</v>
      </c>
      <c r="C46" s="30" t="s">
        <v>114</v>
      </c>
      <c r="D46" s="31" t="s">
        <v>115</v>
      </c>
      <c r="E46" s="49">
        <f>E42</f>
        <v>29.143999999999998</v>
      </c>
      <c r="F46" s="29"/>
      <c r="G46" s="29">
        <v>11.32</v>
      </c>
      <c r="H46" s="32"/>
      <c r="I46" s="32">
        <f t="shared" si="6"/>
        <v>329.91007999999999</v>
      </c>
      <c r="J46" s="29"/>
      <c r="K46" s="26">
        <v>21</v>
      </c>
      <c r="L46" s="26">
        <v>15</v>
      </c>
      <c r="M46" s="24"/>
      <c r="N46" s="25">
        <f t="shared" si="7"/>
        <v>21.994005333333334</v>
      </c>
      <c r="O46" s="25">
        <f t="shared" si="8"/>
        <v>15.710003809523808</v>
      </c>
      <c r="P46" s="24" t="s">
        <v>116</v>
      </c>
      <c r="Q46" s="24"/>
      <c r="R46" s="41">
        <f t="shared" si="3"/>
        <v>21.994005333333334</v>
      </c>
      <c r="S46" s="41">
        <f t="shared" si="4"/>
        <v>15.710003809523808</v>
      </c>
      <c r="T46" s="41">
        <f t="shared" si="5"/>
        <v>315</v>
      </c>
    </row>
    <row r="47" spans="1:27" ht="20.100000000000001" customHeight="1" x14ac:dyDescent="0.2">
      <c r="A47" s="29">
        <v>43</v>
      </c>
      <c r="B47" s="26" t="s">
        <v>117</v>
      </c>
      <c r="C47" s="30" t="s">
        <v>118</v>
      </c>
      <c r="D47" s="31" t="s">
        <v>0</v>
      </c>
      <c r="E47" s="26">
        <v>1048.32</v>
      </c>
      <c r="F47" s="29"/>
      <c r="G47" s="29">
        <v>1.58</v>
      </c>
      <c r="H47" s="32"/>
      <c r="I47" s="32">
        <f t="shared" si="6"/>
        <v>1656.3455999999999</v>
      </c>
      <c r="J47" s="29">
        <v>2</v>
      </c>
      <c r="K47" s="26">
        <v>48</v>
      </c>
      <c r="L47" s="26">
        <v>34</v>
      </c>
      <c r="M47" s="24"/>
      <c r="N47" s="25">
        <f t="shared" si="7"/>
        <v>48.716047058823527</v>
      </c>
      <c r="O47" s="25">
        <f t="shared" si="8"/>
        <v>34.507199999999997</v>
      </c>
      <c r="P47" s="24" t="s">
        <v>0</v>
      </c>
      <c r="Q47" s="24"/>
      <c r="R47" s="41">
        <f t="shared" si="3"/>
        <v>48.716047058823527</v>
      </c>
      <c r="S47" s="41">
        <f>H47/J47</f>
        <v>0</v>
      </c>
      <c r="T47" s="41">
        <f t="shared" si="5"/>
        <v>1632</v>
      </c>
      <c r="U47" s="25"/>
    </row>
    <row r="48" spans="1:27" ht="20.100000000000001" customHeight="1" x14ac:dyDescent="0.2">
      <c r="A48" s="29">
        <v>44</v>
      </c>
      <c r="B48" s="26" t="s">
        <v>119</v>
      </c>
      <c r="C48" s="30" t="s">
        <v>120</v>
      </c>
      <c r="D48" s="31" t="s">
        <v>1</v>
      </c>
      <c r="E48" s="26">
        <v>2101</v>
      </c>
      <c r="F48" s="29"/>
      <c r="G48" s="29">
        <v>1.1399999999999999</v>
      </c>
      <c r="H48" s="32"/>
      <c r="I48" s="32">
        <f>G48*E48</f>
        <v>2395.14</v>
      </c>
      <c r="J48" s="29"/>
      <c r="K48" s="26">
        <v>36</v>
      </c>
      <c r="L48" s="26">
        <v>65.5</v>
      </c>
      <c r="M48" s="24"/>
      <c r="N48" s="25">
        <f t="shared" si="7"/>
        <v>36.567022900763355</v>
      </c>
      <c r="O48" s="25">
        <f t="shared" si="8"/>
        <v>66.531666666666666</v>
      </c>
      <c r="P48" s="24" t="s">
        <v>1</v>
      </c>
      <c r="Q48" s="24"/>
      <c r="S48" s="23">
        <f>I48/K48</f>
        <v>66.531666666666666</v>
      </c>
      <c r="T48" s="23">
        <f>I48/L48</f>
        <v>36.567022900763355</v>
      </c>
      <c r="U48" s="23">
        <f>L48*K48</f>
        <v>2358</v>
      </c>
    </row>
    <row r="49" spans="1:21" ht="20.100000000000001" customHeight="1" x14ac:dyDescent="0.2">
      <c r="A49" s="29">
        <v>45</v>
      </c>
      <c r="B49" s="26" t="s">
        <v>121</v>
      </c>
      <c r="C49" s="30" t="s">
        <v>122</v>
      </c>
      <c r="D49" s="31" t="s">
        <v>0</v>
      </c>
      <c r="E49" s="26">
        <v>743.56</v>
      </c>
      <c r="F49" s="29"/>
      <c r="G49" s="29">
        <v>1.42</v>
      </c>
      <c r="H49" s="32"/>
      <c r="I49" s="32">
        <f>G49*E49</f>
        <v>1055.8552</v>
      </c>
      <c r="J49" s="29"/>
      <c r="K49" s="26">
        <v>30</v>
      </c>
      <c r="L49" s="26">
        <v>35</v>
      </c>
      <c r="M49" s="24"/>
      <c r="N49" s="25">
        <f t="shared" si="7"/>
        <v>30.167291428571428</v>
      </c>
      <c r="O49" s="25">
        <f t="shared" si="8"/>
        <v>35.195173333333329</v>
      </c>
      <c r="P49" s="24" t="s">
        <v>0</v>
      </c>
      <c r="Q49" s="24"/>
      <c r="R49" s="41">
        <f t="shared" si="3"/>
        <v>30.167291428571428</v>
      </c>
      <c r="S49" s="41">
        <f t="shared" si="4"/>
        <v>35.195173333333329</v>
      </c>
      <c r="T49" s="41">
        <f t="shared" si="5"/>
        <v>1050</v>
      </c>
      <c r="U49" s="25"/>
    </row>
    <row r="50" spans="1:21" ht="20.100000000000001" customHeight="1" x14ac:dyDescent="0.2">
      <c r="A50" s="29">
        <v>46</v>
      </c>
      <c r="B50" s="26" t="s">
        <v>101</v>
      </c>
      <c r="C50" s="30" t="s">
        <v>123</v>
      </c>
      <c r="D50" s="31"/>
      <c r="E50" s="26"/>
      <c r="F50" s="29"/>
      <c r="G50" s="29"/>
      <c r="H50" s="32"/>
      <c r="I50" s="32"/>
      <c r="J50" s="29"/>
      <c r="K50" s="26">
        <v>24</v>
      </c>
      <c r="L50" s="26">
        <v>29</v>
      </c>
      <c r="M50" s="24"/>
      <c r="N50" s="25"/>
      <c r="O50" s="25"/>
      <c r="P50" s="24"/>
      <c r="Q50" s="24"/>
      <c r="R50" s="41"/>
      <c r="S50" s="41"/>
      <c r="T50" s="41">
        <f t="shared" si="5"/>
        <v>696</v>
      </c>
      <c r="U50" s="25"/>
    </row>
    <row r="51" spans="1:21" ht="20.100000000000001" customHeight="1" x14ac:dyDescent="0.2">
      <c r="A51" s="29">
        <v>47</v>
      </c>
      <c r="B51" s="26" t="s">
        <v>124</v>
      </c>
      <c r="C51" s="30" t="s">
        <v>125</v>
      </c>
      <c r="D51" s="31" t="s">
        <v>1</v>
      </c>
      <c r="E51" s="26">
        <f>E48</f>
        <v>2101</v>
      </c>
      <c r="F51" s="29"/>
      <c r="G51" s="29">
        <v>0.25</v>
      </c>
      <c r="H51" s="32"/>
      <c r="I51" s="32">
        <f>G51*E51</f>
        <v>525.25</v>
      </c>
      <c r="J51" s="29"/>
      <c r="K51" s="26">
        <v>18</v>
      </c>
      <c r="L51" s="26">
        <v>28</v>
      </c>
      <c r="M51" s="24"/>
      <c r="N51" s="25">
        <f t="shared" si="7"/>
        <v>18.758928571428573</v>
      </c>
      <c r="O51" s="25">
        <f t="shared" si="8"/>
        <v>29.180555555555557</v>
      </c>
      <c r="P51" s="24" t="s">
        <v>1</v>
      </c>
      <c r="Q51" s="24"/>
      <c r="R51" s="41">
        <f>I51/L51</f>
        <v>18.758928571428573</v>
      </c>
      <c r="S51" s="41">
        <f t="shared" si="4"/>
        <v>29.180555555555557</v>
      </c>
      <c r="T51" s="41">
        <f t="shared" si="5"/>
        <v>504</v>
      </c>
    </row>
    <row r="52" spans="1:21" ht="20.100000000000001" customHeight="1" x14ac:dyDescent="0.2">
      <c r="A52" s="29">
        <v>48</v>
      </c>
      <c r="B52" s="26" t="s">
        <v>126</v>
      </c>
      <c r="C52" s="30" t="s">
        <v>127</v>
      </c>
      <c r="D52" s="31" t="s">
        <v>1</v>
      </c>
      <c r="E52" s="50">
        <v>4192.5</v>
      </c>
      <c r="F52" s="29"/>
      <c r="G52" s="29">
        <v>0.15</v>
      </c>
      <c r="H52" s="32"/>
      <c r="I52" s="32">
        <f t="shared" si="6"/>
        <v>628.875</v>
      </c>
      <c r="J52" s="29"/>
      <c r="K52" s="26">
        <v>30</v>
      </c>
      <c r="L52" s="26">
        <v>20</v>
      </c>
      <c r="M52" s="24"/>
      <c r="N52" s="25">
        <f t="shared" si="7"/>
        <v>31.443750000000001</v>
      </c>
      <c r="O52" s="25">
        <f t="shared" si="8"/>
        <v>20.962499999999999</v>
      </c>
      <c r="P52" s="24" t="s">
        <v>1</v>
      </c>
      <c r="Q52" s="24"/>
      <c r="R52" s="41">
        <f t="shared" si="3"/>
        <v>31.443750000000001</v>
      </c>
      <c r="S52" s="41">
        <f t="shared" si="4"/>
        <v>20.962499999999999</v>
      </c>
      <c r="T52" s="41">
        <f t="shared" si="5"/>
        <v>600</v>
      </c>
    </row>
    <row r="53" spans="1:21" ht="20.100000000000001" customHeight="1" x14ac:dyDescent="0.2">
      <c r="A53" s="29">
        <v>49</v>
      </c>
      <c r="B53" s="26" t="s">
        <v>126</v>
      </c>
      <c r="C53" s="30" t="s">
        <v>128</v>
      </c>
      <c r="D53" s="31" t="s">
        <v>1</v>
      </c>
      <c r="E53" s="48">
        <v>4192.5</v>
      </c>
      <c r="F53" s="29"/>
      <c r="G53" s="29">
        <v>0.22</v>
      </c>
      <c r="H53" s="32"/>
      <c r="I53" s="32">
        <f t="shared" si="6"/>
        <v>922.35</v>
      </c>
      <c r="J53" s="29"/>
      <c r="K53" s="26">
        <v>44</v>
      </c>
      <c r="L53" s="26">
        <v>20</v>
      </c>
      <c r="M53" s="24"/>
      <c r="N53" s="25">
        <f t="shared" si="7"/>
        <v>46.1175</v>
      </c>
      <c r="O53" s="25">
        <f t="shared" si="8"/>
        <v>20.962500000000002</v>
      </c>
      <c r="P53" s="24" t="s">
        <v>1</v>
      </c>
      <c r="Q53" s="24"/>
      <c r="R53" s="41">
        <f t="shared" si="3"/>
        <v>46.1175</v>
      </c>
      <c r="S53" s="41">
        <f t="shared" si="4"/>
        <v>20.962500000000002</v>
      </c>
      <c r="T53" s="41">
        <f t="shared" si="5"/>
        <v>880</v>
      </c>
    </row>
    <row r="54" spans="1:21" ht="20.100000000000001" customHeight="1" x14ac:dyDescent="0.2">
      <c r="A54" s="29">
        <v>50</v>
      </c>
      <c r="B54" s="26" t="s">
        <v>129</v>
      </c>
      <c r="C54" s="30" t="s">
        <v>130</v>
      </c>
      <c r="D54" s="31" t="s">
        <v>1</v>
      </c>
      <c r="E54" s="26">
        <f>E52+E53</f>
        <v>8385</v>
      </c>
      <c r="F54" s="29"/>
      <c r="G54" s="29">
        <v>3.7999999999999999E-2</v>
      </c>
      <c r="H54" s="32"/>
      <c r="I54" s="32">
        <f t="shared" si="6"/>
        <v>318.63</v>
      </c>
      <c r="J54" s="29"/>
      <c r="K54" s="26">
        <v>12</v>
      </c>
      <c r="L54" s="26">
        <v>26</v>
      </c>
      <c r="M54" s="24"/>
      <c r="N54" s="25">
        <f t="shared" si="7"/>
        <v>12.254999999999999</v>
      </c>
      <c r="O54" s="25">
        <f t="shared" si="8"/>
        <v>26.552499999999998</v>
      </c>
      <c r="P54" s="24" t="s">
        <v>1</v>
      </c>
      <c r="Q54" s="24"/>
      <c r="R54" s="41">
        <f t="shared" si="3"/>
        <v>12.254999999999999</v>
      </c>
      <c r="S54" s="41">
        <f t="shared" si="4"/>
        <v>26.552499999999998</v>
      </c>
      <c r="T54" s="41">
        <f t="shared" si="5"/>
        <v>312</v>
      </c>
    </row>
    <row r="55" spans="1:21" ht="20.100000000000001" customHeight="1" x14ac:dyDescent="0.2">
      <c r="A55" s="29">
        <v>51</v>
      </c>
      <c r="B55" s="51"/>
      <c r="C55" s="30" t="s">
        <v>131</v>
      </c>
      <c r="D55" s="31" t="s">
        <v>132</v>
      </c>
      <c r="E55" s="42"/>
      <c r="F55" s="52"/>
      <c r="G55" s="52"/>
      <c r="H55" s="53"/>
      <c r="I55" s="32">
        <v>48.47</v>
      </c>
      <c r="J55" s="29"/>
      <c r="K55" s="26">
        <v>5</v>
      </c>
      <c r="L55" s="26">
        <v>9</v>
      </c>
      <c r="M55" s="24"/>
      <c r="N55" s="25">
        <f t="shared" si="7"/>
        <v>5.3855555555555554</v>
      </c>
      <c r="O55" s="25">
        <f t="shared" si="8"/>
        <v>9.6939999999999991</v>
      </c>
      <c r="P55" s="24" t="s">
        <v>133</v>
      </c>
      <c r="Q55" s="24"/>
      <c r="R55" s="41">
        <f t="shared" si="3"/>
        <v>5.3855555555555554</v>
      </c>
      <c r="S55" s="41">
        <f t="shared" si="4"/>
        <v>9.6939999999999991</v>
      </c>
      <c r="T55" s="41">
        <f t="shared" si="5"/>
        <v>45</v>
      </c>
    </row>
    <row r="56" spans="1:21" ht="20.100000000000001" customHeight="1" x14ac:dyDescent="0.2">
      <c r="A56" s="29">
        <v>52</v>
      </c>
      <c r="B56" s="26"/>
      <c r="C56" s="30" t="s">
        <v>134</v>
      </c>
      <c r="D56" s="31" t="s">
        <v>132</v>
      </c>
      <c r="E56" s="26"/>
      <c r="F56" s="29"/>
      <c r="G56" s="29"/>
      <c r="H56" s="32"/>
      <c r="I56" s="32">
        <v>25</v>
      </c>
      <c r="J56" s="29"/>
      <c r="K56" s="26">
        <v>5</v>
      </c>
      <c r="L56" s="26">
        <v>5</v>
      </c>
      <c r="M56" s="24"/>
      <c r="N56" s="25">
        <f t="shared" si="7"/>
        <v>5</v>
      </c>
      <c r="O56" s="25">
        <f t="shared" si="8"/>
        <v>5</v>
      </c>
      <c r="P56" s="24" t="s">
        <v>133</v>
      </c>
      <c r="Q56" s="24"/>
      <c r="R56" s="41">
        <f t="shared" si="3"/>
        <v>5</v>
      </c>
      <c r="S56" s="41">
        <f t="shared" si="4"/>
        <v>5</v>
      </c>
      <c r="T56" s="41">
        <f t="shared" si="5"/>
        <v>25</v>
      </c>
    </row>
    <row r="57" spans="1:21" ht="20.100000000000001" customHeight="1" x14ac:dyDescent="0.2">
      <c r="A57" s="29">
        <v>53</v>
      </c>
      <c r="B57" s="26"/>
      <c r="C57" s="30" t="s">
        <v>135</v>
      </c>
      <c r="D57" s="31" t="s">
        <v>132</v>
      </c>
      <c r="E57" s="26"/>
      <c r="F57" s="29"/>
      <c r="G57" s="29"/>
      <c r="H57" s="32"/>
      <c r="I57" s="32">
        <v>10</v>
      </c>
      <c r="J57" s="29"/>
      <c r="K57" s="26">
        <v>5</v>
      </c>
      <c r="L57" s="26">
        <v>2</v>
      </c>
      <c r="M57" s="24"/>
      <c r="N57" s="25">
        <f t="shared" si="7"/>
        <v>5</v>
      </c>
      <c r="O57" s="25">
        <f t="shared" si="8"/>
        <v>2</v>
      </c>
      <c r="P57" s="24" t="s">
        <v>133</v>
      </c>
      <c r="Q57" s="24"/>
      <c r="R57" s="41">
        <f t="shared" si="3"/>
        <v>5</v>
      </c>
      <c r="S57" s="41">
        <f t="shared" si="4"/>
        <v>2</v>
      </c>
      <c r="T57" s="41">
        <f t="shared" si="5"/>
        <v>10</v>
      </c>
    </row>
  </sheetData>
  <mergeCells count="10">
    <mergeCell ref="A1:L1"/>
    <mergeCell ref="A3:A4"/>
    <mergeCell ref="B3:B4"/>
    <mergeCell ref="C3:C4"/>
    <mergeCell ref="D3:D4"/>
    <mergeCell ref="E3:E4"/>
    <mergeCell ref="F3:G3"/>
    <mergeCell ref="H3:I3"/>
    <mergeCell ref="J3:K3"/>
    <mergeCell ref="L3:L4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4"/>
  <sheetViews>
    <sheetView zoomScale="85" zoomScaleNormal="85" workbookViewId="0">
      <selection activeCell="K17" sqref="K17"/>
    </sheetView>
  </sheetViews>
  <sheetFormatPr defaultRowHeight="15.75" x14ac:dyDescent="0.2"/>
  <cols>
    <col min="1" max="1" width="4.25" style="63" customWidth="1"/>
    <col min="2" max="2" width="31.625" style="63" customWidth="1"/>
    <col min="3" max="3" width="7.125" style="63" customWidth="1"/>
    <col min="4" max="4" width="9" style="63" customWidth="1"/>
    <col min="5" max="6" width="7.625" style="63" customWidth="1"/>
    <col min="7" max="8" width="7.625" style="88" customWidth="1"/>
    <col min="9" max="10" width="7.625" style="63" hidden="1" customWidth="1"/>
    <col min="11" max="11" width="7.625" style="91" customWidth="1"/>
    <col min="12" max="25" width="3.625" style="63" customWidth="1"/>
    <col min="26" max="27" width="1.875" style="63" bestFit="1" customWidth="1"/>
    <col min="28" max="28" width="8.5" style="63" bestFit="1" customWidth="1"/>
    <col min="29" max="29" width="11.875" style="63" bestFit="1" customWidth="1"/>
    <col min="30" max="33" width="4.625" style="63" customWidth="1"/>
    <col min="34" max="34" width="14.5" style="63" bestFit="1" customWidth="1"/>
    <col min="35" max="43" width="4.625" style="63" customWidth="1"/>
    <col min="44" max="262" width="9" style="63"/>
    <col min="263" max="263" width="4.25" style="63" customWidth="1"/>
    <col min="264" max="264" width="26.875" style="63" customWidth="1"/>
    <col min="265" max="265" width="7.125" style="63" customWidth="1"/>
    <col min="266" max="266" width="7.625" style="63" customWidth="1"/>
    <col min="267" max="267" width="10.75" style="63" customWidth="1"/>
    <col min="268" max="281" width="3.625" style="63" customWidth="1"/>
    <col min="282" max="283" width="1.875" style="63" bestFit="1" customWidth="1"/>
    <col min="284" max="284" width="8.5" style="63" bestFit="1" customWidth="1"/>
    <col min="285" max="285" width="11.875" style="63" bestFit="1" customWidth="1"/>
    <col min="286" max="289" width="4.625" style="63" customWidth="1"/>
    <col min="290" max="290" width="14.5" style="63" bestFit="1" customWidth="1"/>
    <col min="291" max="299" width="4.625" style="63" customWidth="1"/>
    <col min="300" max="518" width="9" style="63"/>
    <col min="519" max="519" width="4.25" style="63" customWidth="1"/>
    <col min="520" max="520" width="26.875" style="63" customWidth="1"/>
    <col min="521" max="521" width="7.125" style="63" customWidth="1"/>
    <col min="522" max="522" width="7.625" style="63" customWidth="1"/>
    <col min="523" max="523" width="10.75" style="63" customWidth="1"/>
    <col min="524" max="537" width="3.625" style="63" customWidth="1"/>
    <col min="538" max="539" width="1.875" style="63" bestFit="1" customWidth="1"/>
    <col min="540" max="540" width="8.5" style="63" bestFit="1" customWidth="1"/>
    <col min="541" max="541" width="11.875" style="63" bestFit="1" customWidth="1"/>
    <col min="542" max="545" width="4.625" style="63" customWidth="1"/>
    <col min="546" max="546" width="14.5" style="63" bestFit="1" customWidth="1"/>
    <col min="547" max="555" width="4.625" style="63" customWidth="1"/>
    <col min="556" max="774" width="9" style="63"/>
    <col min="775" max="775" width="4.25" style="63" customWidth="1"/>
    <col min="776" max="776" width="26.875" style="63" customWidth="1"/>
    <col min="777" max="777" width="7.125" style="63" customWidth="1"/>
    <col min="778" max="778" width="7.625" style="63" customWidth="1"/>
    <col min="779" max="779" width="10.75" style="63" customWidth="1"/>
    <col min="780" max="793" width="3.625" style="63" customWidth="1"/>
    <col min="794" max="795" width="1.875" style="63" bestFit="1" customWidth="1"/>
    <col min="796" max="796" width="8.5" style="63" bestFit="1" customWidth="1"/>
    <col min="797" max="797" width="11.875" style="63" bestFit="1" customWidth="1"/>
    <col min="798" max="801" width="4.625" style="63" customWidth="1"/>
    <col min="802" max="802" width="14.5" style="63" bestFit="1" customWidth="1"/>
    <col min="803" max="811" width="4.625" style="63" customWidth="1"/>
    <col min="812" max="1030" width="9" style="63"/>
    <col min="1031" max="1031" width="4.25" style="63" customWidth="1"/>
    <col min="1032" max="1032" width="26.875" style="63" customWidth="1"/>
    <col min="1033" max="1033" width="7.125" style="63" customWidth="1"/>
    <col min="1034" max="1034" width="7.625" style="63" customWidth="1"/>
    <col min="1035" max="1035" width="10.75" style="63" customWidth="1"/>
    <col min="1036" max="1049" width="3.625" style="63" customWidth="1"/>
    <col min="1050" max="1051" width="1.875" style="63" bestFit="1" customWidth="1"/>
    <col min="1052" max="1052" width="8.5" style="63" bestFit="1" customWidth="1"/>
    <col min="1053" max="1053" width="11.875" style="63" bestFit="1" customWidth="1"/>
    <col min="1054" max="1057" width="4.625" style="63" customWidth="1"/>
    <col min="1058" max="1058" width="14.5" style="63" bestFit="1" customWidth="1"/>
    <col min="1059" max="1067" width="4.625" style="63" customWidth="1"/>
    <col min="1068" max="1286" width="9" style="63"/>
    <col min="1287" max="1287" width="4.25" style="63" customWidth="1"/>
    <col min="1288" max="1288" width="26.875" style="63" customWidth="1"/>
    <col min="1289" max="1289" width="7.125" style="63" customWidth="1"/>
    <col min="1290" max="1290" width="7.625" style="63" customWidth="1"/>
    <col min="1291" max="1291" width="10.75" style="63" customWidth="1"/>
    <col min="1292" max="1305" width="3.625" style="63" customWidth="1"/>
    <col min="1306" max="1307" width="1.875" style="63" bestFit="1" customWidth="1"/>
    <col min="1308" max="1308" width="8.5" style="63" bestFit="1" customWidth="1"/>
    <col min="1309" max="1309" width="11.875" style="63" bestFit="1" customWidth="1"/>
    <col min="1310" max="1313" width="4.625" style="63" customWidth="1"/>
    <col min="1314" max="1314" width="14.5" style="63" bestFit="1" customWidth="1"/>
    <col min="1315" max="1323" width="4.625" style="63" customWidth="1"/>
    <col min="1324" max="1542" width="9" style="63"/>
    <col min="1543" max="1543" width="4.25" style="63" customWidth="1"/>
    <col min="1544" max="1544" width="26.875" style="63" customWidth="1"/>
    <col min="1545" max="1545" width="7.125" style="63" customWidth="1"/>
    <col min="1546" max="1546" width="7.625" style="63" customWidth="1"/>
    <col min="1547" max="1547" width="10.75" style="63" customWidth="1"/>
    <col min="1548" max="1561" width="3.625" style="63" customWidth="1"/>
    <col min="1562" max="1563" width="1.875" style="63" bestFit="1" customWidth="1"/>
    <col min="1564" max="1564" width="8.5" style="63" bestFit="1" customWidth="1"/>
    <col min="1565" max="1565" width="11.875" style="63" bestFit="1" customWidth="1"/>
    <col min="1566" max="1569" width="4.625" style="63" customWidth="1"/>
    <col min="1570" max="1570" width="14.5" style="63" bestFit="1" customWidth="1"/>
    <col min="1571" max="1579" width="4.625" style="63" customWidth="1"/>
    <col min="1580" max="1798" width="9" style="63"/>
    <col min="1799" max="1799" width="4.25" style="63" customWidth="1"/>
    <col min="1800" max="1800" width="26.875" style="63" customWidth="1"/>
    <col min="1801" max="1801" width="7.125" style="63" customWidth="1"/>
    <col min="1802" max="1802" width="7.625" style="63" customWidth="1"/>
    <col min="1803" max="1803" width="10.75" style="63" customWidth="1"/>
    <col min="1804" max="1817" width="3.625" style="63" customWidth="1"/>
    <col min="1818" max="1819" width="1.875" style="63" bestFit="1" customWidth="1"/>
    <col min="1820" max="1820" width="8.5" style="63" bestFit="1" customWidth="1"/>
    <col min="1821" max="1821" width="11.875" style="63" bestFit="1" customWidth="1"/>
    <col min="1822" max="1825" width="4.625" style="63" customWidth="1"/>
    <col min="1826" max="1826" width="14.5" style="63" bestFit="1" customWidth="1"/>
    <col min="1827" max="1835" width="4.625" style="63" customWidth="1"/>
    <col min="1836" max="2054" width="9" style="63"/>
    <col min="2055" max="2055" width="4.25" style="63" customWidth="1"/>
    <col min="2056" max="2056" width="26.875" style="63" customWidth="1"/>
    <col min="2057" max="2057" width="7.125" style="63" customWidth="1"/>
    <col min="2058" max="2058" width="7.625" style="63" customWidth="1"/>
    <col min="2059" max="2059" width="10.75" style="63" customWidth="1"/>
    <col min="2060" max="2073" width="3.625" style="63" customWidth="1"/>
    <col min="2074" max="2075" width="1.875" style="63" bestFit="1" customWidth="1"/>
    <col min="2076" max="2076" width="8.5" style="63" bestFit="1" customWidth="1"/>
    <col min="2077" max="2077" width="11.875" style="63" bestFit="1" customWidth="1"/>
    <col min="2078" max="2081" width="4.625" style="63" customWidth="1"/>
    <col min="2082" max="2082" width="14.5" style="63" bestFit="1" customWidth="1"/>
    <col min="2083" max="2091" width="4.625" style="63" customWidth="1"/>
    <col min="2092" max="2310" width="9" style="63"/>
    <col min="2311" max="2311" width="4.25" style="63" customWidth="1"/>
    <col min="2312" max="2312" width="26.875" style="63" customWidth="1"/>
    <col min="2313" max="2313" width="7.125" style="63" customWidth="1"/>
    <col min="2314" max="2314" width="7.625" style="63" customWidth="1"/>
    <col min="2315" max="2315" width="10.75" style="63" customWidth="1"/>
    <col min="2316" max="2329" width="3.625" style="63" customWidth="1"/>
    <col min="2330" max="2331" width="1.875" style="63" bestFit="1" customWidth="1"/>
    <col min="2332" max="2332" width="8.5" style="63" bestFit="1" customWidth="1"/>
    <col min="2333" max="2333" width="11.875" style="63" bestFit="1" customWidth="1"/>
    <col min="2334" max="2337" width="4.625" style="63" customWidth="1"/>
    <col min="2338" max="2338" width="14.5" style="63" bestFit="1" customWidth="1"/>
    <col min="2339" max="2347" width="4.625" style="63" customWidth="1"/>
    <col min="2348" max="2566" width="9" style="63"/>
    <col min="2567" max="2567" width="4.25" style="63" customWidth="1"/>
    <col min="2568" max="2568" width="26.875" style="63" customWidth="1"/>
    <col min="2569" max="2569" width="7.125" style="63" customWidth="1"/>
    <col min="2570" max="2570" width="7.625" style="63" customWidth="1"/>
    <col min="2571" max="2571" width="10.75" style="63" customWidth="1"/>
    <col min="2572" max="2585" width="3.625" style="63" customWidth="1"/>
    <col min="2586" max="2587" width="1.875" style="63" bestFit="1" customWidth="1"/>
    <col min="2588" max="2588" width="8.5" style="63" bestFit="1" customWidth="1"/>
    <col min="2589" max="2589" width="11.875" style="63" bestFit="1" customWidth="1"/>
    <col min="2590" max="2593" width="4.625" style="63" customWidth="1"/>
    <col min="2594" max="2594" width="14.5" style="63" bestFit="1" customWidth="1"/>
    <col min="2595" max="2603" width="4.625" style="63" customWidth="1"/>
    <col min="2604" max="2822" width="9" style="63"/>
    <col min="2823" max="2823" width="4.25" style="63" customWidth="1"/>
    <col min="2824" max="2824" width="26.875" style="63" customWidth="1"/>
    <col min="2825" max="2825" width="7.125" style="63" customWidth="1"/>
    <col min="2826" max="2826" width="7.625" style="63" customWidth="1"/>
    <col min="2827" max="2827" width="10.75" style="63" customWidth="1"/>
    <col min="2828" max="2841" width="3.625" style="63" customWidth="1"/>
    <col min="2842" max="2843" width="1.875" style="63" bestFit="1" customWidth="1"/>
    <col min="2844" max="2844" width="8.5" style="63" bestFit="1" customWidth="1"/>
    <col min="2845" max="2845" width="11.875" style="63" bestFit="1" customWidth="1"/>
    <col min="2846" max="2849" width="4.625" style="63" customWidth="1"/>
    <col min="2850" max="2850" width="14.5" style="63" bestFit="1" customWidth="1"/>
    <col min="2851" max="2859" width="4.625" style="63" customWidth="1"/>
    <col min="2860" max="3078" width="9" style="63"/>
    <col min="3079" max="3079" width="4.25" style="63" customWidth="1"/>
    <col min="3080" max="3080" width="26.875" style="63" customWidth="1"/>
    <col min="3081" max="3081" width="7.125" style="63" customWidth="1"/>
    <col min="3082" max="3082" width="7.625" style="63" customWidth="1"/>
    <col min="3083" max="3083" width="10.75" style="63" customWidth="1"/>
    <col min="3084" max="3097" width="3.625" style="63" customWidth="1"/>
    <col min="3098" max="3099" width="1.875" style="63" bestFit="1" customWidth="1"/>
    <col min="3100" max="3100" width="8.5" style="63" bestFit="1" customWidth="1"/>
    <col min="3101" max="3101" width="11.875" style="63" bestFit="1" customWidth="1"/>
    <col min="3102" max="3105" width="4.625" style="63" customWidth="1"/>
    <col min="3106" max="3106" width="14.5" style="63" bestFit="1" customWidth="1"/>
    <col min="3107" max="3115" width="4.625" style="63" customWidth="1"/>
    <col min="3116" max="3334" width="9" style="63"/>
    <col min="3335" max="3335" width="4.25" style="63" customWidth="1"/>
    <col min="3336" max="3336" width="26.875" style="63" customWidth="1"/>
    <col min="3337" max="3337" width="7.125" style="63" customWidth="1"/>
    <col min="3338" max="3338" width="7.625" style="63" customWidth="1"/>
    <col min="3339" max="3339" width="10.75" style="63" customWidth="1"/>
    <col min="3340" max="3353" width="3.625" style="63" customWidth="1"/>
    <col min="3354" max="3355" width="1.875" style="63" bestFit="1" customWidth="1"/>
    <col min="3356" max="3356" width="8.5" style="63" bestFit="1" customWidth="1"/>
    <col min="3357" max="3357" width="11.875" style="63" bestFit="1" customWidth="1"/>
    <col min="3358" max="3361" width="4.625" style="63" customWidth="1"/>
    <col min="3362" max="3362" width="14.5" style="63" bestFit="1" customWidth="1"/>
    <col min="3363" max="3371" width="4.625" style="63" customWidth="1"/>
    <col min="3372" max="3590" width="9" style="63"/>
    <col min="3591" max="3591" width="4.25" style="63" customWidth="1"/>
    <col min="3592" max="3592" width="26.875" style="63" customWidth="1"/>
    <col min="3593" max="3593" width="7.125" style="63" customWidth="1"/>
    <col min="3594" max="3594" width="7.625" style="63" customWidth="1"/>
    <col min="3595" max="3595" width="10.75" style="63" customWidth="1"/>
    <col min="3596" max="3609" width="3.625" style="63" customWidth="1"/>
    <col min="3610" max="3611" width="1.875" style="63" bestFit="1" customWidth="1"/>
    <col min="3612" max="3612" width="8.5" style="63" bestFit="1" customWidth="1"/>
    <col min="3613" max="3613" width="11.875" style="63" bestFit="1" customWidth="1"/>
    <col min="3614" max="3617" width="4.625" style="63" customWidth="1"/>
    <col min="3618" max="3618" width="14.5" style="63" bestFit="1" customWidth="1"/>
    <col min="3619" max="3627" width="4.625" style="63" customWidth="1"/>
    <col min="3628" max="3846" width="9" style="63"/>
    <col min="3847" max="3847" width="4.25" style="63" customWidth="1"/>
    <col min="3848" max="3848" width="26.875" style="63" customWidth="1"/>
    <col min="3849" max="3849" width="7.125" style="63" customWidth="1"/>
    <col min="3850" max="3850" width="7.625" style="63" customWidth="1"/>
    <col min="3851" max="3851" width="10.75" style="63" customWidth="1"/>
    <col min="3852" max="3865" width="3.625" style="63" customWidth="1"/>
    <col min="3866" max="3867" width="1.875" style="63" bestFit="1" customWidth="1"/>
    <col min="3868" max="3868" width="8.5" style="63" bestFit="1" customWidth="1"/>
    <col min="3869" max="3869" width="11.875" style="63" bestFit="1" customWidth="1"/>
    <col min="3870" max="3873" width="4.625" style="63" customWidth="1"/>
    <col min="3874" max="3874" width="14.5" style="63" bestFit="1" customWidth="1"/>
    <col min="3875" max="3883" width="4.625" style="63" customWidth="1"/>
    <col min="3884" max="4102" width="9" style="63"/>
    <col min="4103" max="4103" width="4.25" style="63" customWidth="1"/>
    <col min="4104" max="4104" width="26.875" style="63" customWidth="1"/>
    <col min="4105" max="4105" width="7.125" style="63" customWidth="1"/>
    <col min="4106" max="4106" width="7.625" style="63" customWidth="1"/>
    <col min="4107" max="4107" width="10.75" style="63" customWidth="1"/>
    <col min="4108" max="4121" width="3.625" style="63" customWidth="1"/>
    <col min="4122" max="4123" width="1.875" style="63" bestFit="1" customWidth="1"/>
    <col min="4124" max="4124" width="8.5" style="63" bestFit="1" customWidth="1"/>
    <col min="4125" max="4125" width="11.875" style="63" bestFit="1" customWidth="1"/>
    <col min="4126" max="4129" width="4.625" style="63" customWidth="1"/>
    <col min="4130" max="4130" width="14.5" style="63" bestFit="1" customWidth="1"/>
    <col min="4131" max="4139" width="4.625" style="63" customWidth="1"/>
    <col min="4140" max="4358" width="9" style="63"/>
    <col min="4359" max="4359" width="4.25" style="63" customWidth="1"/>
    <col min="4360" max="4360" width="26.875" style="63" customWidth="1"/>
    <col min="4361" max="4361" width="7.125" style="63" customWidth="1"/>
    <col min="4362" max="4362" width="7.625" style="63" customWidth="1"/>
    <col min="4363" max="4363" width="10.75" style="63" customWidth="1"/>
    <col min="4364" max="4377" width="3.625" style="63" customWidth="1"/>
    <col min="4378" max="4379" width="1.875" style="63" bestFit="1" customWidth="1"/>
    <col min="4380" max="4380" width="8.5" style="63" bestFit="1" customWidth="1"/>
    <col min="4381" max="4381" width="11.875" style="63" bestFit="1" customWidth="1"/>
    <col min="4382" max="4385" width="4.625" style="63" customWidth="1"/>
    <col min="4386" max="4386" width="14.5" style="63" bestFit="1" customWidth="1"/>
    <col min="4387" max="4395" width="4.625" style="63" customWidth="1"/>
    <col min="4396" max="4614" width="9" style="63"/>
    <col min="4615" max="4615" width="4.25" style="63" customWidth="1"/>
    <col min="4616" max="4616" width="26.875" style="63" customWidth="1"/>
    <col min="4617" max="4617" width="7.125" style="63" customWidth="1"/>
    <col min="4618" max="4618" width="7.625" style="63" customWidth="1"/>
    <col min="4619" max="4619" width="10.75" style="63" customWidth="1"/>
    <col min="4620" max="4633" width="3.625" style="63" customWidth="1"/>
    <col min="4634" max="4635" width="1.875" style="63" bestFit="1" customWidth="1"/>
    <col min="4636" max="4636" width="8.5" style="63" bestFit="1" customWidth="1"/>
    <col min="4637" max="4637" width="11.875" style="63" bestFit="1" customWidth="1"/>
    <col min="4638" max="4641" width="4.625" style="63" customWidth="1"/>
    <col min="4642" max="4642" width="14.5" style="63" bestFit="1" customWidth="1"/>
    <col min="4643" max="4651" width="4.625" style="63" customWidth="1"/>
    <col min="4652" max="4870" width="9" style="63"/>
    <col min="4871" max="4871" width="4.25" style="63" customWidth="1"/>
    <col min="4872" max="4872" width="26.875" style="63" customWidth="1"/>
    <col min="4873" max="4873" width="7.125" style="63" customWidth="1"/>
    <col min="4874" max="4874" width="7.625" style="63" customWidth="1"/>
    <col min="4875" max="4875" width="10.75" style="63" customWidth="1"/>
    <col min="4876" max="4889" width="3.625" style="63" customWidth="1"/>
    <col min="4890" max="4891" width="1.875" style="63" bestFit="1" customWidth="1"/>
    <col min="4892" max="4892" width="8.5" style="63" bestFit="1" customWidth="1"/>
    <col min="4893" max="4893" width="11.875" style="63" bestFit="1" customWidth="1"/>
    <col min="4894" max="4897" width="4.625" style="63" customWidth="1"/>
    <col min="4898" max="4898" width="14.5" style="63" bestFit="1" customWidth="1"/>
    <col min="4899" max="4907" width="4.625" style="63" customWidth="1"/>
    <col min="4908" max="5126" width="9" style="63"/>
    <col min="5127" max="5127" width="4.25" style="63" customWidth="1"/>
    <col min="5128" max="5128" width="26.875" style="63" customWidth="1"/>
    <col min="5129" max="5129" width="7.125" style="63" customWidth="1"/>
    <col min="5130" max="5130" width="7.625" style="63" customWidth="1"/>
    <col min="5131" max="5131" width="10.75" style="63" customWidth="1"/>
    <col min="5132" max="5145" width="3.625" style="63" customWidth="1"/>
    <col min="5146" max="5147" width="1.875" style="63" bestFit="1" customWidth="1"/>
    <col min="5148" max="5148" width="8.5" style="63" bestFit="1" customWidth="1"/>
    <col min="5149" max="5149" width="11.875" style="63" bestFit="1" customWidth="1"/>
    <col min="5150" max="5153" width="4.625" style="63" customWidth="1"/>
    <col min="5154" max="5154" width="14.5" style="63" bestFit="1" customWidth="1"/>
    <col min="5155" max="5163" width="4.625" style="63" customWidth="1"/>
    <col min="5164" max="5382" width="9" style="63"/>
    <col min="5383" max="5383" width="4.25" style="63" customWidth="1"/>
    <col min="5384" max="5384" width="26.875" style="63" customWidth="1"/>
    <col min="5385" max="5385" width="7.125" style="63" customWidth="1"/>
    <col min="5386" max="5386" width="7.625" style="63" customWidth="1"/>
    <col min="5387" max="5387" width="10.75" style="63" customWidth="1"/>
    <col min="5388" max="5401" width="3.625" style="63" customWidth="1"/>
    <col min="5402" max="5403" width="1.875" style="63" bestFit="1" customWidth="1"/>
    <col min="5404" max="5404" width="8.5" style="63" bestFit="1" customWidth="1"/>
    <col min="5405" max="5405" width="11.875" style="63" bestFit="1" customWidth="1"/>
    <col min="5406" max="5409" width="4.625" style="63" customWidth="1"/>
    <col min="5410" max="5410" width="14.5" style="63" bestFit="1" customWidth="1"/>
    <col min="5411" max="5419" width="4.625" style="63" customWidth="1"/>
    <col min="5420" max="5638" width="9" style="63"/>
    <col min="5639" max="5639" width="4.25" style="63" customWidth="1"/>
    <col min="5640" max="5640" width="26.875" style="63" customWidth="1"/>
    <col min="5641" max="5641" width="7.125" style="63" customWidth="1"/>
    <col min="5642" max="5642" width="7.625" style="63" customWidth="1"/>
    <col min="5643" max="5643" width="10.75" style="63" customWidth="1"/>
    <col min="5644" max="5657" width="3.625" style="63" customWidth="1"/>
    <col min="5658" max="5659" width="1.875" style="63" bestFit="1" customWidth="1"/>
    <col min="5660" max="5660" width="8.5" style="63" bestFit="1" customWidth="1"/>
    <col min="5661" max="5661" width="11.875" style="63" bestFit="1" customWidth="1"/>
    <col min="5662" max="5665" width="4.625" style="63" customWidth="1"/>
    <col min="5666" max="5666" width="14.5" style="63" bestFit="1" customWidth="1"/>
    <col min="5667" max="5675" width="4.625" style="63" customWidth="1"/>
    <col min="5676" max="5894" width="9" style="63"/>
    <col min="5895" max="5895" width="4.25" style="63" customWidth="1"/>
    <col min="5896" max="5896" width="26.875" style="63" customWidth="1"/>
    <col min="5897" max="5897" width="7.125" style="63" customWidth="1"/>
    <col min="5898" max="5898" width="7.625" style="63" customWidth="1"/>
    <col min="5899" max="5899" width="10.75" style="63" customWidth="1"/>
    <col min="5900" max="5913" width="3.625" style="63" customWidth="1"/>
    <col min="5914" max="5915" width="1.875" style="63" bestFit="1" customWidth="1"/>
    <col min="5916" max="5916" width="8.5" style="63" bestFit="1" customWidth="1"/>
    <col min="5917" max="5917" width="11.875" style="63" bestFit="1" customWidth="1"/>
    <col min="5918" max="5921" width="4.625" style="63" customWidth="1"/>
    <col min="5922" max="5922" width="14.5" style="63" bestFit="1" customWidth="1"/>
    <col min="5923" max="5931" width="4.625" style="63" customWidth="1"/>
    <col min="5932" max="6150" width="9" style="63"/>
    <col min="6151" max="6151" width="4.25" style="63" customWidth="1"/>
    <col min="6152" max="6152" width="26.875" style="63" customWidth="1"/>
    <col min="6153" max="6153" width="7.125" style="63" customWidth="1"/>
    <col min="6154" max="6154" width="7.625" style="63" customWidth="1"/>
    <col min="6155" max="6155" width="10.75" style="63" customWidth="1"/>
    <col min="6156" max="6169" width="3.625" style="63" customWidth="1"/>
    <col min="6170" max="6171" width="1.875" style="63" bestFit="1" customWidth="1"/>
    <col min="6172" max="6172" width="8.5" style="63" bestFit="1" customWidth="1"/>
    <col min="6173" max="6173" width="11.875" style="63" bestFit="1" customWidth="1"/>
    <col min="6174" max="6177" width="4.625" style="63" customWidth="1"/>
    <col min="6178" max="6178" width="14.5" style="63" bestFit="1" customWidth="1"/>
    <col min="6179" max="6187" width="4.625" style="63" customWidth="1"/>
    <col min="6188" max="6406" width="9" style="63"/>
    <col min="6407" max="6407" width="4.25" style="63" customWidth="1"/>
    <col min="6408" max="6408" width="26.875" style="63" customWidth="1"/>
    <col min="6409" max="6409" width="7.125" style="63" customWidth="1"/>
    <col min="6410" max="6410" width="7.625" style="63" customWidth="1"/>
    <col min="6411" max="6411" width="10.75" style="63" customWidth="1"/>
    <col min="6412" max="6425" width="3.625" style="63" customWidth="1"/>
    <col min="6426" max="6427" width="1.875" style="63" bestFit="1" customWidth="1"/>
    <col min="6428" max="6428" width="8.5" style="63" bestFit="1" customWidth="1"/>
    <col min="6429" max="6429" width="11.875" style="63" bestFit="1" customWidth="1"/>
    <col min="6430" max="6433" width="4.625" style="63" customWidth="1"/>
    <col min="6434" max="6434" width="14.5" style="63" bestFit="1" customWidth="1"/>
    <col min="6435" max="6443" width="4.625" style="63" customWidth="1"/>
    <col min="6444" max="6662" width="9" style="63"/>
    <col min="6663" max="6663" width="4.25" style="63" customWidth="1"/>
    <col min="6664" max="6664" width="26.875" style="63" customWidth="1"/>
    <col min="6665" max="6665" width="7.125" style="63" customWidth="1"/>
    <col min="6666" max="6666" width="7.625" style="63" customWidth="1"/>
    <col min="6667" max="6667" width="10.75" style="63" customWidth="1"/>
    <col min="6668" max="6681" width="3.625" style="63" customWidth="1"/>
    <col min="6682" max="6683" width="1.875" style="63" bestFit="1" customWidth="1"/>
    <col min="6684" max="6684" width="8.5" style="63" bestFit="1" customWidth="1"/>
    <col min="6685" max="6685" width="11.875" style="63" bestFit="1" customWidth="1"/>
    <col min="6686" max="6689" width="4.625" style="63" customWidth="1"/>
    <col min="6690" max="6690" width="14.5" style="63" bestFit="1" customWidth="1"/>
    <col min="6691" max="6699" width="4.625" style="63" customWidth="1"/>
    <col min="6700" max="6918" width="9" style="63"/>
    <col min="6919" max="6919" width="4.25" style="63" customWidth="1"/>
    <col min="6920" max="6920" width="26.875" style="63" customWidth="1"/>
    <col min="6921" max="6921" width="7.125" style="63" customWidth="1"/>
    <col min="6922" max="6922" width="7.625" style="63" customWidth="1"/>
    <col min="6923" max="6923" width="10.75" style="63" customWidth="1"/>
    <col min="6924" max="6937" width="3.625" style="63" customWidth="1"/>
    <col min="6938" max="6939" width="1.875" style="63" bestFit="1" customWidth="1"/>
    <col min="6940" max="6940" width="8.5" style="63" bestFit="1" customWidth="1"/>
    <col min="6941" max="6941" width="11.875" style="63" bestFit="1" customWidth="1"/>
    <col min="6942" max="6945" width="4.625" style="63" customWidth="1"/>
    <col min="6946" max="6946" width="14.5" style="63" bestFit="1" customWidth="1"/>
    <col min="6947" max="6955" width="4.625" style="63" customWidth="1"/>
    <col min="6956" max="7174" width="9" style="63"/>
    <col min="7175" max="7175" width="4.25" style="63" customWidth="1"/>
    <col min="7176" max="7176" width="26.875" style="63" customWidth="1"/>
    <col min="7177" max="7177" width="7.125" style="63" customWidth="1"/>
    <col min="7178" max="7178" width="7.625" style="63" customWidth="1"/>
    <col min="7179" max="7179" width="10.75" style="63" customWidth="1"/>
    <col min="7180" max="7193" width="3.625" style="63" customWidth="1"/>
    <col min="7194" max="7195" width="1.875" style="63" bestFit="1" customWidth="1"/>
    <col min="7196" max="7196" width="8.5" style="63" bestFit="1" customWidth="1"/>
    <col min="7197" max="7197" width="11.875" style="63" bestFit="1" customWidth="1"/>
    <col min="7198" max="7201" width="4.625" style="63" customWidth="1"/>
    <col min="7202" max="7202" width="14.5" style="63" bestFit="1" customWidth="1"/>
    <col min="7203" max="7211" width="4.625" style="63" customWidth="1"/>
    <col min="7212" max="7430" width="9" style="63"/>
    <col min="7431" max="7431" width="4.25" style="63" customWidth="1"/>
    <col min="7432" max="7432" width="26.875" style="63" customWidth="1"/>
    <col min="7433" max="7433" width="7.125" style="63" customWidth="1"/>
    <col min="7434" max="7434" width="7.625" style="63" customWidth="1"/>
    <col min="7435" max="7435" width="10.75" style="63" customWidth="1"/>
    <col min="7436" max="7449" width="3.625" style="63" customWidth="1"/>
    <col min="7450" max="7451" width="1.875" style="63" bestFit="1" customWidth="1"/>
    <col min="7452" max="7452" width="8.5" style="63" bestFit="1" customWidth="1"/>
    <col min="7453" max="7453" width="11.875" style="63" bestFit="1" customWidth="1"/>
    <col min="7454" max="7457" width="4.625" style="63" customWidth="1"/>
    <col min="7458" max="7458" width="14.5" style="63" bestFit="1" customWidth="1"/>
    <col min="7459" max="7467" width="4.625" style="63" customWidth="1"/>
    <col min="7468" max="7686" width="9" style="63"/>
    <col min="7687" max="7687" width="4.25" style="63" customWidth="1"/>
    <col min="7688" max="7688" width="26.875" style="63" customWidth="1"/>
    <col min="7689" max="7689" width="7.125" style="63" customWidth="1"/>
    <col min="7690" max="7690" width="7.625" style="63" customWidth="1"/>
    <col min="7691" max="7691" width="10.75" style="63" customWidth="1"/>
    <col min="7692" max="7705" width="3.625" style="63" customWidth="1"/>
    <col min="7706" max="7707" width="1.875" style="63" bestFit="1" customWidth="1"/>
    <col min="7708" max="7708" width="8.5" style="63" bestFit="1" customWidth="1"/>
    <col min="7709" max="7709" width="11.875" style="63" bestFit="1" customWidth="1"/>
    <col min="7710" max="7713" width="4.625" style="63" customWidth="1"/>
    <col min="7714" max="7714" width="14.5" style="63" bestFit="1" customWidth="1"/>
    <col min="7715" max="7723" width="4.625" style="63" customWidth="1"/>
    <col min="7724" max="7942" width="9" style="63"/>
    <col min="7943" max="7943" width="4.25" style="63" customWidth="1"/>
    <col min="7944" max="7944" width="26.875" style="63" customWidth="1"/>
    <col min="7945" max="7945" width="7.125" style="63" customWidth="1"/>
    <col min="7946" max="7946" width="7.625" style="63" customWidth="1"/>
    <col min="7947" max="7947" width="10.75" style="63" customWidth="1"/>
    <col min="7948" max="7961" width="3.625" style="63" customWidth="1"/>
    <col min="7962" max="7963" width="1.875" style="63" bestFit="1" customWidth="1"/>
    <col min="7964" max="7964" width="8.5" style="63" bestFit="1" customWidth="1"/>
    <col min="7965" max="7965" width="11.875" style="63" bestFit="1" customWidth="1"/>
    <col min="7966" max="7969" width="4.625" style="63" customWidth="1"/>
    <col min="7970" max="7970" width="14.5" style="63" bestFit="1" customWidth="1"/>
    <col min="7971" max="7979" width="4.625" style="63" customWidth="1"/>
    <col min="7980" max="8198" width="9" style="63"/>
    <col min="8199" max="8199" width="4.25" style="63" customWidth="1"/>
    <col min="8200" max="8200" width="26.875" style="63" customWidth="1"/>
    <col min="8201" max="8201" width="7.125" style="63" customWidth="1"/>
    <col min="8202" max="8202" width="7.625" style="63" customWidth="1"/>
    <col min="8203" max="8203" width="10.75" style="63" customWidth="1"/>
    <col min="8204" max="8217" width="3.625" style="63" customWidth="1"/>
    <col min="8218" max="8219" width="1.875" style="63" bestFit="1" customWidth="1"/>
    <col min="8220" max="8220" width="8.5" style="63" bestFit="1" customWidth="1"/>
    <col min="8221" max="8221" width="11.875" style="63" bestFit="1" customWidth="1"/>
    <col min="8222" max="8225" width="4.625" style="63" customWidth="1"/>
    <col min="8226" max="8226" width="14.5" style="63" bestFit="1" customWidth="1"/>
    <col min="8227" max="8235" width="4.625" style="63" customWidth="1"/>
    <col min="8236" max="8454" width="9" style="63"/>
    <col min="8455" max="8455" width="4.25" style="63" customWidth="1"/>
    <col min="8456" max="8456" width="26.875" style="63" customWidth="1"/>
    <col min="8457" max="8457" width="7.125" style="63" customWidth="1"/>
    <col min="8458" max="8458" width="7.625" style="63" customWidth="1"/>
    <col min="8459" max="8459" width="10.75" style="63" customWidth="1"/>
    <col min="8460" max="8473" width="3.625" style="63" customWidth="1"/>
    <col min="8474" max="8475" width="1.875" style="63" bestFit="1" customWidth="1"/>
    <col min="8476" max="8476" width="8.5" style="63" bestFit="1" customWidth="1"/>
    <col min="8477" max="8477" width="11.875" style="63" bestFit="1" customWidth="1"/>
    <col min="8478" max="8481" width="4.625" style="63" customWidth="1"/>
    <col min="8482" max="8482" width="14.5" style="63" bestFit="1" customWidth="1"/>
    <col min="8483" max="8491" width="4.625" style="63" customWidth="1"/>
    <col min="8492" max="8710" width="9" style="63"/>
    <col min="8711" max="8711" width="4.25" style="63" customWidth="1"/>
    <col min="8712" max="8712" width="26.875" style="63" customWidth="1"/>
    <col min="8713" max="8713" width="7.125" style="63" customWidth="1"/>
    <col min="8714" max="8714" width="7.625" style="63" customWidth="1"/>
    <col min="8715" max="8715" width="10.75" style="63" customWidth="1"/>
    <col min="8716" max="8729" width="3.625" style="63" customWidth="1"/>
    <col min="8730" max="8731" width="1.875" style="63" bestFit="1" customWidth="1"/>
    <col min="8732" max="8732" width="8.5" style="63" bestFit="1" customWidth="1"/>
    <col min="8733" max="8733" width="11.875" style="63" bestFit="1" customWidth="1"/>
    <col min="8734" max="8737" width="4.625" style="63" customWidth="1"/>
    <col min="8738" max="8738" width="14.5" style="63" bestFit="1" customWidth="1"/>
    <col min="8739" max="8747" width="4.625" style="63" customWidth="1"/>
    <col min="8748" max="8966" width="9" style="63"/>
    <col min="8967" max="8967" width="4.25" style="63" customWidth="1"/>
    <col min="8968" max="8968" width="26.875" style="63" customWidth="1"/>
    <col min="8969" max="8969" width="7.125" style="63" customWidth="1"/>
    <col min="8970" max="8970" width="7.625" style="63" customWidth="1"/>
    <col min="8971" max="8971" width="10.75" style="63" customWidth="1"/>
    <col min="8972" max="8985" width="3.625" style="63" customWidth="1"/>
    <col min="8986" max="8987" width="1.875" style="63" bestFit="1" customWidth="1"/>
    <col min="8988" max="8988" width="8.5" style="63" bestFit="1" customWidth="1"/>
    <col min="8989" max="8989" width="11.875" style="63" bestFit="1" customWidth="1"/>
    <col min="8990" max="8993" width="4.625" style="63" customWidth="1"/>
    <col min="8994" max="8994" width="14.5" style="63" bestFit="1" customWidth="1"/>
    <col min="8995" max="9003" width="4.625" style="63" customWidth="1"/>
    <col min="9004" max="9222" width="9" style="63"/>
    <col min="9223" max="9223" width="4.25" style="63" customWidth="1"/>
    <col min="9224" max="9224" width="26.875" style="63" customWidth="1"/>
    <col min="9225" max="9225" width="7.125" style="63" customWidth="1"/>
    <col min="9226" max="9226" width="7.625" style="63" customWidth="1"/>
    <col min="9227" max="9227" width="10.75" style="63" customWidth="1"/>
    <col min="9228" max="9241" width="3.625" style="63" customWidth="1"/>
    <col min="9242" max="9243" width="1.875" style="63" bestFit="1" customWidth="1"/>
    <col min="9244" max="9244" width="8.5" style="63" bestFit="1" customWidth="1"/>
    <col min="9245" max="9245" width="11.875" style="63" bestFit="1" customWidth="1"/>
    <col min="9246" max="9249" width="4.625" style="63" customWidth="1"/>
    <col min="9250" max="9250" width="14.5" style="63" bestFit="1" customWidth="1"/>
    <col min="9251" max="9259" width="4.625" style="63" customWidth="1"/>
    <col min="9260" max="9478" width="9" style="63"/>
    <col min="9479" max="9479" width="4.25" style="63" customWidth="1"/>
    <col min="9480" max="9480" width="26.875" style="63" customWidth="1"/>
    <col min="9481" max="9481" width="7.125" style="63" customWidth="1"/>
    <col min="9482" max="9482" width="7.625" style="63" customWidth="1"/>
    <col min="9483" max="9483" width="10.75" style="63" customWidth="1"/>
    <col min="9484" max="9497" width="3.625" style="63" customWidth="1"/>
    <col min="9498" max="9499" width="1.875" style="63" bestFit="1" customWidth="1"/>
    <col min="9500" max="9500" width="8.5" style="63" bestFit="1" customWidth="1"/>
    <col min="9501" max="9501" width="11.875" style="63" bestFit="1" customWidth="1"/>
    <col min="9502" max="9505" width="4.625" style="63" customWidth="1"/>
    <col min="9506" max="9506" width="14.5" style="63" bestFit="1" customWidth="1"/>
    <col min="9507" max="9515" width="4.625" style="63" customWidth="1"/>
    <col min="9516" max="9734" width="9" style="63"/>
    <col min="9735" max="9735" width="4.25" style="63" customWidth="1"/>
    <col min="9736" max="9736" width="26.875" style="63" customWidth="1"/>
    <col min="9737" max="9737" width="7.125" style="63" customWidth="1"/>
    <col min="9738" max="9738" width="7.625" style="63" customWidth="1"/>
    <col min="9739" max="9739" width="10.75" style="63" customWidth="1"/>
    <col min="9740" max="9753" width="3.625" style="63" customWidth="1"/>
    <col min="9754" max="9755" width="1.875" style="63" bestFit="1" customWidth="1"/>
    <col min="9756" max="9756" width="8.5" style="63" bestFit="1" customWidth="1"/>
    <col min="9757" max="9757" width="11.875" style="63" bestFit="1" customWidth="1"/>
    <col min="9758" max="9761" width="4.625" style="63" customWidth="1"/>
    <col min="9762" max="9762" width="14.5" style="63" bestFit="1" customWidth="1"/>
    <col min="9763" max="9771" width="4.625" style="63" customWidth="1"/>
    <col min="9772" max="9990" width="9" style="63"/>
    <col min="9991" max="9991" width="4.25" style="63" customWidth="1"/>
    <col min="9992" max="9992" width="26.875" style="63" customWidth="1"/>
    <col min="9993" max="9993" width="7.125" style="63" customWidth="1"/>
    <col min="9994" max="9994" width="7.625" style="63" customWidth="1"/>
    <col min="9995" max="9995" width="10.75" style="63" customWidth="1"/>
    <col min="9996" max="10009" width="3.625" style="63" customWidth="1"/>
    <col min="10010" max="10011" width="1.875" style="63" bestFit="1" customWidth="1"/>
    <col min="10012" max="10012" width="8.5" style="63" bestFit="1" customWidth="1"/>
    <col min="10013" max="10013" width="11.875" style="63" bestFit="1" customWidth="1"/>
    <col min="10014" max="10017" width="4.625" style="63" customWidth="1"/>
    <col min="10018" max="10018" width="14.5" style="63" bestFit="1" customWidth="1"/>
    <col min="10019" max="10027" width="4.625" style="63" customWidth="1"/>
    <col min="10028" max="10246" width="9" style="63"/>
    <col min="10247" max="10247" width="4.25" style="63" customWidth="1"/>
    <col min="10248" max="10248" width="26.875" style="63" customWidth="1"/>
    <col min="10249" max="10249" width="7.125" style="63" customWidth="1"/>
    <col min="10250" max="10250" width="7.625" style="63" customWidth="1"/>
    <col min="10251" max="10251" width="10.75" style="63" customWidth="1"/>
    <col min="10252" max="10265" width="3.625" style="63" customWidth="1"/>
    <col min="10266" max="10267" width="1.875" style="63" bestFit="1" customWidth="1"/>
    <col min="10268" max="10268" width="8.5" style="63" bestFit="1" customWidth="1"/>
    <col min="10269" max="10269" width="11.875" style="63" bestFit="1" customWidth="1"/>
    <col min="10270" max="10273" width="4.625" style="63" customWidth="1"/>
    <col min="10274" max="10274" width="14.5" style="63" bestFit="1" customWidth="1"/>
    <col min="10275" max="10283" width="4.625" style="63" customWidth="1"/>
    <col min="10284" max="10502" width="9" style="63"/>
    <col min="10503" max="10503" width="4.25" style="63" customWidth="1"/>
    <col min="10504" max="10504" width="26.875" style="63" customWidth="1"/>
    <col min="10505" max="10505" width="7.125" style="63" customWidth="1"/>
    <col min="10506" max="10506" width="7.625" style="63" customWidth="1"/>
    <col min="10507" max="10507" width="10.75" style="63" customWidth="1"/>
    <col min="10508" max="10521" width="3.625" style="63" customWidth="1"/>
    <col min="10522" max="10523" width="1.875" style="63" bestFit="1" customWidth="1"/>
    <col min="10524" max="10524" width="8.5" style="63" bestFit="1" customWidth="1"/>
    <col min="10525" max="10525" width="11.875" style="63" bestFit="1" customWidth="1"/>
    <col min="10526" max="10529" width="4.625" style="63" customWidth="1"/>
    <col min="10530" max="10530" width="14.5" style="63" bestFit="1" customWidth="1"/>
    <col min="10531" max="10539" width="4.625" style="63" customWidth="1"/>
    <col min="10540" max="10758" width="9" style="63"/>
    <col min="10759" max="10759" width="4.25" style="63" customWidth="1"/>
    <col min="10760" max="10760" width="26.875" style="63" customWidth="1"/>
    <col min="10761" max="10761" width="7.125" style="63" customWidth="1"/>
    <col min="10762" max="10762" width="7.625" style="63" customWidth="1"/>
    <col min="10763" max="10763" width="10.75" style="63" customWidth="1"/>
    <col min="10764" max="10777" width="3.625" style="63" customWidth="1"/>
    <col min="10778" max="10779" width="1.875" style="63" bestFit="1" customWidth="1"/>
    <col min="10780" max="10780" width="8.5" style="63" bestFit="1" customWidth="1"/>
    <col min="10781" max="10781" width="11.875" style="63" bestFit="1" customWidth="1"/>
    <col min="10782" max="10785" width="4.625" style="63" customWidth="1"/>
    <col min="10786" max="10786" width="14.5" style="63" bestFit="1" customWidth="1"/>
    <col min="10787" max="10795" width="4.625" style="63" customWidth="1"/>
    <col min="10796" max="11014" width="9" style="63"/>
    <col min="11015" max="11015" width="4.25" style="63" customWidth="1"/>
    <col min="11016" max="11016" width="26.875" style="63" customWidth="1"/>
    <col min="11017" max="11017" width="7.125" style="63" customWidth="1"/>
    <col min="11018" max="11018" width="7.625" style="63" customWidth="1"/>
    <col min="11019" max="11019" width="10.75" style="63" customWidth="1"/>
    <col min="11020" max="11033" width="3.625" style="63" customWidth="1"/>
    <col min="11034" max="11035" width="1.875" style="63" bestFit="1" customWidth="1"/>
    <col min="11036" max="11036" width="8.5" style="63" bestFit="1" customWidth="1"/>
    <col min="11037" max="11037" width="11.875" style="63" bestFit="1" customWidth="1"/>
    <col min="11038" max="11041" width="4.625" style="63" customWidth="1"/>
    <col min="11042" max="11042" width="14.5" style="63" bestFit="1" customWidth="1"/>
    <col min="11043" max="11051" width="4.625" style="63" customWidth="1"/>
    <col min="11052" max="11270" width="9" style="63"/>
    <col min="11271" max="11271" width="4.25" style="63" customWidth="1"/>
    <col min="11272" max="11272" width="26.875" style="63" customWidth="1"/>
    <col min="11273" max="11273" width="7.125" style="63" customWidth="1"/>
    <col min="11274" max="11274" width="7.625" style="63" customWidth="1"/>
    <col min="11275" max="11275" width="10.75" style="63" customWidth="1"/>
    <col min="11276" max="11289" width="3.625" style="63" customWidth="1"/>
    <col min="11290" max="11291" width="1.875" style="63" bestFit="1" customWidth="1"/>
    <col min="11292" max="11292" width="8.5" style="63" bestFit="1" customWidth="1"/>
    <col min="11293" max="11293" width="11.875" style="63" bestFit="1" customWidth="1"/>
    <col min="11294" max="11297" width="4.625" style="63" customWidth="1"/>
    <col min="11298" max="11298" width="14.5" style="63" bestFit="1" customWidth="1"/>
    <col min="11299" max="11307" width="4.625" style="63" customWidth="1"/>
    <col min="11308" max="11526" width="9" style="63"/>
    <col min="11527" max="11527" width="4.25" style="63" customWidth="1"/>
    <col min="11528" max="11528" width="26.875" style="63" customWidth="1"/>
    <col min="11529" max="11529" width="7.125" style="63" customWidth="1"/>
    <col min="11530" max="11530" width="7.625" style="63" customWidth="1"/>
    <col min="11531" max="11531" width="10.75" style="63" customWidth="1"/>
    <col min="11532" max="11545" width="3.625" style="63" customWidth="1"/>
    <col min="11546" max="11547" width="1.875" style="63" bestFit="1" customWidth="1"/>
    <col min="11548" max="11548" width="8.5" style="63" bestFit="1" customWidth="1"/>
    <col min="11549" max="11549" width="11.875" style="63" bestFit="1" customWidth="1"/>
    <col min="11550" max="11553" width="4.625" style="63" customWidth="1"/>
    <col min="11554" max="11554" width="14.5" style="63" bestFit="1" customWidth="1"/>
    <col min="11555" max="11563" width="4.625" style="63" customWidth="1"/>
    <col min="11564" max="11782" width="9" style="63"/>
    <col min="11783" max="11783" width="4.25" style="63" customWidth="1"/>
    <col min="11784" max="11784" width="26.875" style="63" customWidth="1"/>
    <col min="11785" max="11785" width="7.125" style="63" customWidth="1"/>
    <col min="11786" max="11786" width="7.625" style="63" customWidth="1"/>
    <col min="11787" max="11787" width="10.75" style="63" customWidth="1"/>
    <col min="11788" max="11801" width="3.625" style="63" customWidth="1"/>
    <col min="11802" max="11803" width="1.875" style="63" bestFit="1" customWidth="1"/>
    <col min="11804" max="11804" width="8.5" style="63" bestFit="1" customWidth="1"/>
    <col min="11805" max="11805" width="11.875" style="63" bestFit="1" customWidth="1"/>
    <col min="11806" max="11809" width="4.625" style="63" customWidth="1"/>
    <col min="11810" max="11810" width="14.5" style="63" bestFit="1" customWidth="1"/>
    <col min="11811" max="11819" width="4.625" style="63" customWidth="1"/>
    <col min="11820" max="12038" width="9" style="63"/>
    <col min="12039" max="12039" width="4.25" style="63" customWidth="1"/>
    <col min="12040" max="12040" width="26.875" style="63" customWidth="1"/>
    <col min="12041" max="12041" width="7.125" style="63" customWidth="1"/>
    <col min="12042" max="12042" width="7.625" style="63" customWidth="1"/>
    <col min="12043" max="12043" width="10.75" style="63" customWidth="1"/>
    <col min="12044" max="12057" width="3.625" style="63" customWidth="1"/>
    <col min="12058" max="12059" width="1.875" style="63" bestFit="1" customWidth="1"/>
    <col min="12060" max="12060" width="8.5" style="63" bestFit="1" customWidth="1"/>
    <col min="12061" max="12061" width="11.875" style="63" bestFit="1" customWidth="1"/>
    <col min="12062" max="12065" width="4.625" style="63" customWidth="1"/>
    <col min="12066" max="12066" width="14.5" style="63" bestFit="1" customWidth="1"/>
    <col min="12067" max="12075" width="4.625" style="63" customWidth="1"/>
    <col min="12076" max="12294" width="9" style="63"/>
    <col min="12295" max="12295" width="4.25" style="63" customWidth="1"/>
    <col min="12296" max="12296" width="26.875" style="63" customWidth="1"/>
    <col min="12297" max="12297" width="7.125" style="63" customWidth="1"/>
    <col min="12298" max="12298" width="7.625" style="63" customWidth="1"/>
    <col min="12299" max="12299" width="10.75" style="63" customWidth="1"/>
    <col min="12300" max="12313" width="3.625" style="63" customWidth="1"/>
    <col min="12314" max="12315" width="1.875" style="63" bestFit="1" customWidth="1"/>
    <col min="12316" max="12316" width="8.5" style="63" bestFit="1" customWidth="1"/>
    <col min="12317" max="12317" width="11.875" style="63" bestFit="1" customWidth="1"/>
    <col min="12318" max="12321" width="4.625" style="63" customWidth="1"/>
    <col min="12322" max="12322" width="14.5" style="63" bestFit="1" customWidth="1"/>
    <col min="12323" max="12331" width="4.625" style="63" customWidth="1"/>
    <col min="12332" max="12550" width="9" style="63"/>
    <col min="12551" max="12551" width="4.25" style="63" customWidth="1"/>
    <col min="12552" max="12552" width="26.875" style="63" customWidth="1"/>
    <col min="12553" max="12553" width="7.125" style="63" customWidth="1"/>
    <col min="12554" max="12554" width="7.625" style="63" customWidth="1"/>
    <col min="12555" max="12555" width="10.75" style="63" customWidth="1"/>
    <col min="12556" max="12569" width="3.625" style="63" customWidth="1"/>
    <col min="12570" max="12571" width="1.875" style="63" bestFit="1" customWidth="1"/>
    <col min="12572" max="12572" width="8.5" style="63" bestFit="1" customWidth="1"/>
    <col min="12573" max="12573" width="11.875" style="63" bestFit="1" customWidth="1"/>
    <col min="12574" max="12577" width="4.625" style="63" customWidth="1"/>
    <col min="12578" max="12578" width="14.5" style="63" bestFit="1" customWidth="1"/>
    <col min="12579" max="12587" width="4.625" style="63" customWidth="1"/>
    <col min="12588" max="12806" width="9" style="63"/>
    <col min="12807" max="12807" width="4.25" style="63" customWidth="1"/>
    <col min="12808" max="12808" width="26.875" style="63" customWidth="1"/>
    <col min="12809" max="12809" width="7.125" style="63" customWidth="1"/>
    <col min="12810" max="12810" width="7.625" style="63" customWidth="1"/>
    <col min="12811" max="12811" width="10.75" style="63" customWidth="1"/>
    <col min="12812" max="12825" width="3.625" style="63" customWidth="1"/>
    <col min="12826" max="12827" width="1.875" style="63" bestFit="1" customWidth="1"/>
    <col min="12828" max="12828" width="8.5" style="63" bestFit="1" customWidth="1"/>
    <col min="12829" max="12829" width="11.875" style="63" bestFit="1" customWidth="1"/>
    <col min="12830" max="12833" width="4.625" style="63" customWidth="1"/>
    <col min="12834" max="12834" width="14.5" style="63" bestFit="1" customWidth="1"/>
    <col min="12835" max="12843" width="4.625" style="63" customWidth="1"/>
    <col min="12844" max="13062" width="9" style="63"/>
    <col min="13063" max="13063" width="4.25" style="63" customWidth="1"/>
    <col min="13064" max="13064" width="26.875" style="63" customWidth="1"/>
    <col min="13065" max="13065" width="7.125" style="63" customWidth="1"/>
    <col min="13066" max="13066" width="7.625" style="63" customWidth="1"/>
    <col min="13067" max="13067" width="10.75" style="63" customWidth="1"/>
    <col min="13068" max="13081" width="3.625" style="63" customWidth="1"/>
    <col min="13082" max="13083" width="1.875" style="63" bestFit="1" customWidth="1"/>
    <col min="13084" max="13084" width="8.5" style="63" bestFit="1" customWidth="1"/>
    <col min="13085" max="13085" width="11.875" style="63" bestFit="1" customWidth="1"/>
    <col min="13086" max="13089" width="4.625" style="63" customWidth="1"/>
    <col min="13090" max="13090" width="14.5" style="63" bestFit="1" customWidth="1"/>
    <col min="13091" max="13099" width="4.625" style="63" customWidth="1"/>
    <col min="13100" max="13318" width="9" style="63"/>
    <col min="13319" max="13319" width="4.25" style="63" customWidth="1"/>
    <col min="13320" max="13320" width="26.875" style="63" customWidth="1"/>
    <col min="13321" max="13321" width="7.125" style="63" customWidth="1"/>
    <col min="13322" max="13322" width="7.625" style="63" customWidth="1"/>
    <col min="13323" max="13323" width="10.75" style="63" customWidth="1"/>
    <col min="13324" max="13337" width="3.625" style="63" customWidth="1"/>
    <col min="13338" max="13339" width="1.875" style="63" bestFit="1" customWidth="1"/>
    <col min="13340" max="13340" width="8.5" style="63" bestFit="1" customWidth="1"/>
    <col min="13341" max="13341" width="11.875" style="63" bestFit="1" customWidth="1"/>
    <col min="13342" max="13345" width="4.625" style="63" customWidth="1"/>
    <col min="13346" max="13346" width="14.5" style="63" bestFit="1" customWidth="1"/>
    <col min="13347" max="13355" width="4.625" style="63" customWidth="1"/>
    <col min="13356" max="13574" width="9" style="63"/>
    <col min="13575" max="13575" width="4.25" style="63" customWidth="1"/>
    <col min="13576" max="13576" width="26.875" style="63" customWidth="1"/>
    <col min="13577" max="13577" width="7.125" style="63" customWidth="1"/>
    <col min="13578" max="13578" width="7.625" style="63" customWidth="1"/>
    <col min="13579" max="13579" width="10.75" style="63" customWidth="1"/>
    <col min="13580" max="13593" width="3.625" style="63" customWidth="1"/>
    <col min="13594" max="13595" width="1.875" style="63" bestFit="1" customWidth="1"/>
    <col min="13596" max="13596" width="8.5" style="63" bestFit="1" customWidth="1"/>
    <col min="13597" max="13597" width="11.875" style="63" bestFit="1" customWidth="1"/>
    <col min="13598" max="13601" width="4.625" style="63" customWidth="1"/>
    <col min="13602" max="13602" width="14.5" style="63" bestFit="1" customWidth="1"/>
    <col min="13603" max="13611" width="4.625" style="63" customWidth="1"/>
    <col min="13612" max="13830" width="9" style="63"/>
    <col min="13831" max="13831" width="4.25" style="63" customWidth="1"/>
    <col min="13832" max="13832" width="26.875" style="63" customWidth="1"/>
    <col min="13833" max="13833" width="7.125" style="63" customWidth="1"/>
    <col min="13834" max="13834" width="7.625" style="63" customWidth="1"/>
    <col min="13835" max="13835" width="10.75" style="63" customWidth="1"/>
    <col min="13836" max="13849" width="3.625" style="63" customWidth="1"/>
    <col min="13850" max="13851" width="1.875" style="63" bestFit="1" customWidth="1"/>
    <col min="13852" max="13852" width="8.5" style="63" bestFit="1" customWidth="1"/>
    <col min="13853" max="13853" width="11.875" style="63" bestFit="1" customWidth="1"/>
    <col min="13854" max="13857" width="4.625" style="63" customWidth="1"/>
    <col min="13858" max="13858" width="14.5" style="63" bestFit="1" customWidth="1"/>
    <col min="13859" max="13867" width="4.625" style="63" customWidth="1"/>
    <col min="13868" max="14086" width="9" style="63"/>
    <col min="14087" max="14087" width="4.25" style="63" customWidth="1"/>
    <col min="14088" max="14088" width="26.875" style="63" customWidth="1"/>
    <col min="14089" max="14089" width="7.125" style="63" customWidth="1"/>
    <col min="14090" max="14090" width="7.625" style="63" customWidth="1"/>
    <col min="14091" max="14091" width="10.75" style="63" customWidth="1"/>
    <col min="14092" max="14105" width="3.625" style="63" customWidth="1"/>
    <col min="14106" max="14107" width="1.875" style="63" bestFit="1" customWidth="1"/>
    <col min="14108" max="14108" width="8.5" style="63" bestFit="1" customWidth="1"/>
    <col min="14109" max="14109" width="11.875" style="63" bestFit="1" customWidth="1"/>
    <col min="14110" max="14113" width="4.625" style="63" customWidth="1"/>
    <col min="14114" max="14114" width="14.5" style="63" bestFit="1" customWidth="1"/>
    <col min="14115" max="14123" width="4.625" style="63" customWidth="1"/>
    <col min="14124" max="14342" width="9" style="63"/>
    <col min="14343" max="14343" width="4.25" style="63" customWidth="1"/>
    <col min="14344" max="14344" width="26.875" style="63" customWidth="1"/>
    <col min="14345" max="14345" width="7.125" style="63" customWidth="1"/>
    <col min="14346" max="14346" width="7.625" style="63" customWidth="1"/>
    <col min="14347" max="14347" width="10.75" style="63" customWidth="1"/>
    <col min="14348" max="14361" width="3.625" style="63" customWidth="1"/>
    <col min="14362" max="14363" width="1.875" style="63" bestFit="1" customWidth="1"/>
    <col min="14364" max="14364" width="8.5" style="63" bestFit="1" customWidth="1"/>
    <col min="14365" max="14365" width="11.875" style="63" bestFit="1" customWidth="1"/>
    <col min="14366" max="14369" width="4.625" style="63" customWidth="1"/>
    <col min="14370" max="14370" width="14.5" style="63" bestFit="1" customWidth="1"/>
    <col min="14371" max="14379" width="4.625" style="63" customWidth="1"/>
    <col min="14380" max="14598" width="9" style="63"/>
    <col min="14599" max="14599" width="4.25" style="63" customWidth="1"/>
    <col min="14600" max="14600" width="26.875" style="63" customWidth="1"/>
    <col min="14601" max="14601" width="7.125" style="63" customWidth="1"/>
    <col min="14602" max="14602" width="7.625" style="63" customWidth="1"/>
    <col min="14603" max="14603" width="10.75" style="63" customWidth="1"/>
    <col min="14604" max="14617" width="3.625" style="63" customWidth="1"/>
    <col min="14618" max="14619" width="1.875" style="63" bestFit="1" customWidth="1"/>
    <col min="14620" max="14620" width="8.5" style="63" bestFit="1" customWidth="1"/>
    <col min="14621" max="14621" width="11.875" style="63" bestFit="1" customWidth="1"/>
    <col min="14622" max="14625" width="4.625" style="63" customWidth="1"/>
    <col min="14626" max="14626" width="14.5" style="63" bestFit="1" customWidth="1"/>
    <col min="14627" max="14635" width="4.625" style="63" customWidth="1"/>
    <col min="14636" max="14854" width="9" style="63"/>
    <col min="14855" max="14855" width="4.25" style="63" customWidth="1"/>
    <col min="14856" max="14856" width="26.875" style="63" customWidth="1"/>
    <col min="14857" max="14857" width="7.125" style="63" customWidth="1"/>
    <col min="14858" max="14858" width="7.625" style="63" customWidth="1"/>
    <col min="14859" max="14859" width="10.75" style="63" customWidth="1"/>
    <col min="14860" max="14873" width="3.625" style="63" customWidth="1"/>
    <col min="14874" max="14875" width="1.875" style="63" bestFit="1" customWidth="1"/>
    <col min="14876" max="14876" width="8.5" style="63" bestFit="1" customWidth="1"/>
    <col min="14877" max="14877" width="11.875" style="63" bestFit="1" customWidth="1"/>
    <col min="14878" max="14881" width="4.625" style="63" customWidth="1"/>
    <col min="14882" max="14882" width="14.5" style="63" bestFit="1" customWidth="1"/>
    <col min="14883" max="14891" width="4.625" style="63" customWidth="1"/>
    <col min="14892" max="15110" width="9" style="63"/>
    <col min="15111" max="15111" width="4.25" style="63" customWidth="1"/>
    <col min="15112" max="15112" width="26.875" style="63" customWidth="1"/>
    <col min="15113" max="15113" width="7.125" style="63" customWidth="1"/>
    <col min="15114" max="15114" width="7.625" style="63" customWidth="1"/>
    <col min="15115" max="15115" width="10.75" style="63" customWidth="1"/>
    <col min="15116" max="15129" width="3.625" style="63" customWidth="1"/>
    <col min="15130" max="15131" width="1.875" style="63" bestFit="1" customWidth="1"/>
    <col min="15132" max="15132" width="8.5" style="63" bestFit="1" customWidth="1"/>
    <col min="15133" max="15133" width="11.875" style="63" bestFit="1" customWidth="1"/>
    <col min="15134" max="15137" width="4.625" style="63" customWidth="1"/>
    <col min="15138" max="15138" width="14.5" style="63" bestFit="1" customWidth="1"/>
    <col min="15139" max="15147" width="4.625" style="63" customWidth="1"/>
    <col min="15148" max="15366" width="9" style="63"/>
    <col min="15367" max="15367" width="4.25" style="63" customWidth="1"/>
    <col min="15368" max="15368" width="26.875" style="63" customWidth="1"/>
    <col min="15369" max="15369" width="7.125" style="63" customWidth="1"/>
    <col min="15370" max="15370" width="7.625" style="63" customWidth="1"/>
    <col min="15371" max="15371" width="10.75" style="63" customWidth="1"/>
    <col min="15372" max="15385" width="3.625" style="63" customWidth="1"/>
    <col min="15386" max="15387" width="1.875" style="63" bestFit="1" customWidth="1"/>
    <col min="15388" max="15388" width="8.5" style="63" bestFit="1" customWidth="1"/>
    <col min="15389" max="15389" width="11.875" style="63" bestFit="1" customWidth="1"/>
    <col min="15390" max="15393" width="4.625" style="63" customWidth="1"/>
    <col min="15394" max="15394" width="14.5" style="63" bestFit="1" customWidth="1"/>
    <col min="15395" max="15403" width="4.625" style="63" customWidth="1"/>
    <col min="15404" max="15622" width="9" style="63"/>
    <col min="15623" max="15623" width="4.25" style="63" customWidth="1"/>
    <col min="15624" max="15624" width="26.875" style="63" customWidth="1"/>
    <col min="15625" max="15625" width="7.125" style="63" customWidth="1"/>
    <col min="15626" max="15626" width="7.625" style="63" customWidth="1"/>
    <col min="15627" max="15627" width="10.75" style="63" customWidth="1"/>
    <col min="15628" max="15641" width="3.625" style="63" customWidth="1"/>
    <col min="15642" max="15643" width="1.875" style="63" bestFit="1" customWidth="1"/>
    <col min="15644" max="15644" width="8.5" style="63" bestFit="1" customWidth="1"/>
    <col min="15645" max="15645" width="11.875" style="63" bestFit="1" customWidth="1"/>
    <col min="15646" max="15649" width="4.625" style="63" customWidth="1"/>
    <col min="15650" max="15650" width="14.5" style="63" bestFit="1" customWidth="1"/>
    <col min="15651" max="15659" width="4.625" style="63" customWidth="1"/>
    <col min="15660" max="15878" width="9" style="63"/>
    <col min="15879" max="15879" width="4.25" style="63" customWidth="1"/>
    <col min="15880" max="15880" width="26.875" style="63" customWidth="1"/>
    <col min="15881" max="15881" width="7.125" style="63" customWidth="1"/>
    <col min="15882" max="15882" width="7.625" style="63" customWidth="1"/>
    <col min="15883" max="15883" width="10.75" style="63" customWidth="1"/>
    <col min="15884" max="15897" width="3.625" style="63" customWidth="1"/>
    <col min="15898" max="15899" width="1.875" style="63" bestFit="1" customWidth="1"/>
    <col min="15900" max="15900" width="8.5" style="63" bestFit="1" customWidth="1"/>
    <col min="15901" max="15901" width="11.875" style="63" bestFit="1" customWidth="1"/>
    <col min="15902" max="15905" width="4.625" style="63" customWidth="1"/>
    <col min="15906" max="15906" width="14.5" style="63" bestFit="1" customWidth="1"/>
    <col min="15907" max="15915" width="4.625" style="63" customWidth="1"/>
    <col min="15916" max="16134" width="9" style="63"/>
    <col min="16135" max="16135" width="4.25" style="63" customWidth="1"/>
    <col min="16136" max="16136" width="26.875" style="63" customWidth="1"/>
    <col min="16137" max="16137" width="7.125" style="63" customWidth="1"/>
    <col min="16138" max="16138" width="7.625" style="63" customWidth="1"/>
    <col min="16139" max="16139" width="10.75" style="63" customWidth="1"/>
    <col min="16140" max="16153" width="3.625" style="63" customWidth="1"/>
    <col min="16154" max="16155" width="1.875" style="63" bestFit="1" customWidth="1"/>
    <col min="16156" max="16156" width="8.5" style="63" bestFit="1" customWidth="1"/>
    <col min="16157" max="16157" width="11.875" style="63" bestFit="1" customWidth="1"/>
    <col min="16158" max="16161" width="4.625" style="63" customWidth="1"/>
    <col min="16162" max="16162" width="14.5" style="63" bestFit="1" customWidth="1"/>
    <col min="16163" max="16171" width="4.625" style="63" customWidth="1"/>
    <col min="16172" max="16384" width="9" style="63"/>
  </cols>
  <sheetData>
    <row r="1" spans="1:35" ht="20.25" x14ac:dyDescent="0.2">
      <c r="B1" s="114" t="s">
        <v>187</v>
      </c>
      <c r="C1" s="114"/>
      <c r="D1" s="114"/>
      <c r="E1" s="114"/>
      <c r="F1" s="114"/>
    </row>
    <row r="2" spans="1:35" ht="18" customHeight="1" x14ac:dyDescent="0.2">
      <c r="B2" s="113" t="s">
        <v>188</v>
      </c>
      <c r="C2" s="113"/>
      <c r="D2" s="113"/>
      <c r="E2" s="113"/>
    </row>
    <row r="3" spans="1:35" ht="17.25" customHeight="1" x14ac:dyDescent="0.2">
      <c r="B3" s="113" t="s">
        <v>189</v>
      </c>
      <c r="C3" s="113"/>
      <c r="D3" s="113"/>
      <c r="E3" s="113"/>
    </row>
    <row r="4" spans="1:35" ht="17.25" customHeight="1" x14ac:dyDescent="0.2">
      <c r="B4" s="70"/>
      <c r="C4" s="70"/>
      <c r="D4" s="70"/>
      <c r="E4" s="70"/>
    </row>
    <row r="5" spans="1:35" ht="20.100000000000001" customHeight="1" x14ac:dyDescent="0.2">
      <c r="A5" s="122" t="s">
        <v>14</v>
      </c>
      <c r="B5" s="122" t="s">
        <v>142</v>
      </c>
      <c r="C5" s="122" t="s">
        <v>143</v>
      </c>
      <c r="D5" s="122" t="s">
        <v>17</v>
      </c>
      <c r="E5" s="110" t="s">
        <v>183</v>
      </c>
      <c r="F5" s="110"/>
      <c r="G5" s="110" t="s">
        <v>184</v>
      </c>
      <c r="H5" s="110"/>
      <c r="I5" s="110" t="s">
        <v>185</v>
      </c>
      <c r="J5" s="110"/>
      <c r="K5" s="121" t="s">
        <v>182</v>
      </c>
      <c r="L5" s="123" t="s">
        <v>144</v>
      </c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</row>
    <row r="6" spans="1:35" ht="20.100000000000001" customHeight="1" x14ac:dyDescent="0.2">
      <c r="A6" s="122"/>
      <c r="B6" s="122"/>
      <c r="C6" s="122"/>
      <c r="D6" s="122"/>
      <c r="E6" s="60" t="s">
        <v>181</v>
      </c>
      <c r="F6" s="60" t="s">
        <v>38</v>
      </c>
      <c r="G6" s="60" t="s">
        <v>181</v>
      </c>
      <c r="H6" s="27" t="s">
        <v>38</v>
      </c>
      <c r="I6" s="60" t="s">
        <v>39</v>
      </c>
      <c r="J6" s="60" t="s">
        <v>38</v>
      </c>
      <c r="K6" s="121"/>
      <c r="L6" s="64">
        <v>1</v>
      </c>
      <c r="M6" s="64">
        <v>2</v>
      </c>
      <c r="N6" s="64">
        <v>3</v>
      </c>
      <c r="O6" s="64">
        <v>4</v>
      </c>
      <c r="P6" s="64">
        <v>5</v>
      </c>
      <c r="Q6" s="64">
        <v>6</v>
      </c>
      <c r="R6" s="64">
        <v>7</v>
      </c>
      <c r="S6" s="64">
        <v>8</v>
      </c>
      <c r="T6" s="64">
        <v>9</v>
      </c>
      <c r="U6" s="64">
        <v>10</v>
      </c>
      <c r="V6" s="64">
        <v>11</v>
      </c>
      <c r="W6" s="64">
        <v>12</v>
      </c>
      <c r="X6" s="64">
        <v>13</v>
      </c>
      <c r="Y6" s="64">
        <v>14</v>
      </c>
    </row>
    <row r="7" spans="1:35" ht="21.95" customHeight="1" x14ac:dyDescent="0.2">
      <c r="A7" s="64">
        <v>1</v>
      </c>
      <c r="B7" s="65" t="s">
        <v>145</v>
      </c>
      <c r="C7" s="66" t="s">
        <v>43</v>
      </c>
      <c r="D7" s="82">
        <f>'Tien luong'!H5*0.01</f>
        <v>0.63700000000000001</v>
      </c>
      <c r="E7" s="82">
        <v>0.65</v>
      </c>
      <c r="F7" s="82"/>
      <c r="G7" s="89">
        <f>D7*E7</f>
        <v>0.41405000000000003</v>
      </c>
      <c r="H7" s="89"/>
      <c r="I7" s="82"/>
      <c r="J7" s="82"/>
      <c r="K7" s="92">
        <v>1</v>
      </c>
      <c r="L7" s="67">
        <v>2</v>
      </c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AA7" s="63">
        <v>1</v>
      </c>
      <c r="AB7" s="63" t="e">
        <f>AA7*#REF!</f>
        <v>#REF!</v>
      </c>
      <c r="AC7" s="63">
        <f>AB32</f>
        <v>4</v>
      </c>
      <c r="AH7" s="115" t="s">
        <v>142</v>
      </c>
      <c r="AI7" s="118" t="s">
        <v>146</v>
      </c>
    </row>
    <row r="8" spans="1:35" ht="21.95" customHeight="1" x14ac:dyDescent="0.2">
      <c r="A8" s="64">
        <v>2</v>
      </c>
      <c r="B8" s="65" t="s">
        <v>190</v>
      </c>
      <c r="C8" s="66" t="s">
        <v>0</v>
      </c>
      <c r="D8" s="82"/>
      <c r="E8" s="82"/>
      <c r="F8" s="82"/>
      <c r="G8" s="89"/>
      <c r="H8" s="89">
        <f>H9+H10</f>
        <v>5.5187999999999997</v>
      </c>
      <c r="I8" s="82"/>
      <c r="J8" s="82"/>
      <c r="K8" s="92">
        <v>2</v>
      </c>
      <c r="L8" s="67"/>
      <c r="M8" s="64">
        <v>2</v>
      </c>
      <c r="N8" s="64">
        <v>3</v>
      </c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AH8" s="116"/>
      <c r="AI8" s="119"/>
    </row>
    <row r="9" spans="1:35" ht="21.95" hidden="1" customHeight="1" x14ac:dyDescent="0.2">
      <c r="A9" s="64">
        <v>2</v>
      </c>
      <c r="B9" s="65" t="s">
        <v>16</v>
      </c>
      <c r="C9" s="66" t="s">
        <v>0</v>
      </c>
      <c r="D9" s="82">
        <f>'Tien luong'!H6</f>
        <v>2.52</v>
      </c>
      <c r="E9" s="82"/>
      <c r="F9" s="82">
        <v>0.77</v>
      </c>
      <c r="G9" s="89"/>
      <c r="H9" s="89">
        <f>D9*F9</f>
        <v>1.9404000000000001</v>
      </c>
      <c r="I9" s="82"/>
      <c r="J9" s="82"/>
      <c r="K9" s="92"/>
      <c r="L9" s="67"/>
      <c r="M9" s="64">
        <v>6</v>
      </c>
      <c r="N9" s="64">
        <v>3</v>
      </c>
      <c r="O9" s="64">
        <v>3</v>
      </c>
      <c r="P9" s="64"/>
      <c r="Q9" s="64"/>
      <c r="R9" s="64"/>
      <c r="S9" s="64"/>
      <c r="T9" s="64"/>
      <c r="U9" s="64"/>
      <c r="V9" s="64"/>
      <c r="W9" s="64"/>
      <c r="X9" s="64"/>
      <c r="Y9" s="64"/>
      <c r="AA9" s="63">
        <v>3</v>
      </c>
      <c r="AB9" s="63" t="e">
        <f>AA9*#REF!</f>
        <v>#REF!</v>
      </c>
      <c r="AH9" s="117"/>
      <c r="AI9" s="120"/>
    </row>
    <row r="10" spans="1:35" ht="21.95" hidden="1" customHeight="1" x14ac:dyDescent="0.2">
      <c r="A10" s="64">
        <v>3</v>
      </c>
      <c r="B10" s="65" t="s">
        <v>147</v>
      </c>
      <c r="C10" s="66" t="s">
        <v>0</v>
      </c>
      <c r="D10" s="82">
        <f>'Tien luong'!H9</f>
        <v>2.52</v>
      </c>
      <c r="E10" s="82"/>
      <c r="F10" s="82">
        <v>1.42</v>
      </c>
      <c r="G10" s="89"/>
      <c r="H10" s="89">
        <f>D10*F10</f>
        <v>3.5783999999999998</v>
      </c>
      <c r="I10" s="82"/>
      <c r="J10" s="82"/>
      <c r="K10" s="92"/>
      <c r="L10" s="67"/>
      <c r="M10" s="64"/>
      <c r="N10" s="64">
        <v>6</v>
      </c>
      <c r="O10" s="68">
        <v>6</v>
      </c>
      <c r="P10" s="68">
        <v>9</v>
      </c>
      <c r="Q10" s="68">
        <v>9</v>
      </c>
      <c r="R10" s="68">
        <v>9</v>
      </c>
      <c r="S10" s="68">
        <v>9</v>
      </c>
      <c r="T10" s="68">
        <v>9</v>
      </c>
      <c r="U10" s="68"/>
      <c r="V10" s="68"/>
      <c r="W10" s="64"/>
      <c r="X10" s="64"/>
      <c r="Y10" s="64"/>
      <c r="AA10" s="63">
        <v>7</v>
      </c>
      <c r="AB10" s="63" t="e">
        <f>AA10*#REF!</f>
        <v>#REF!</v>
      </c>
      <c r="AH10" s="65" t="s">
        <v>148</v>
      </c>
      <c r="AI10" s="64">
        <f>AA7</f>
        <v>1</v>
      </c>
    </row>
    <row r="11" spans="1:35" ht="21.95" customHeight="1" x14ac:dyDescent="0.2">
      <c r="A11" s="64">
        <v>4</v>
      </c>
      <c r="B11" s="65" t="s">
        <v>149</v>
      </c>
      <c r="C11" s="66" t="s">
        <v>115</v>
      </c>
      <c r="D11" s="82">
        <f>SUM(D12:D14)</f>
        <v>0.36590000000000006</v>
      </c>
      <c r="E11" s="82"/>
      <c r="F11" s="82"/>
      <c r="G11" s="89"/>
      <c r="H11" s="89">
        <f>SUM(H12:H14)</f>
        <v>2.8963484000000004</v>
      </c>
      <c r="I11" s="82"/>
      <c r="J11" s="82"/>
      <c r="K11" s="92">
        <v>1</v>
      </c>
      <c r="L11" s="67"/>
      <c r="M11" s="64"/>
      <c r="N11" s="64"/>
      <c r="O11" s="64">
        <v>3</v>
      </c>
      <c r="P11" s="64"/>
      <c r="Q11" s="64"/>
      <c r="R11" s="64"/>
      <c r="S11" s="64"/>
      <c r="T11" s="64"/>
      <c r="U11" s="68">
        <v>4</v>
      </c>
      <c r="V11" s="68"/>
      <c r="W11" s="68"/>
      <c r="X11" s="68"/>
      <c r="Y11" s="64"/>
      <c r="AA11" s="63">
        <v>1</v>
      </c>
      <c r="AB11" s="63" t="e">
        <f>AA11*#REF!</f>
        <v>#REF!</v>
      </c>
      <c r="AH11" s="65" t="s">
        <v>150</v>
      </c>
      <c r="AI11" s="64">
        <f>AA9</f>
        <v>3</v>
      </c>
    </row>
    <row r="12" spans="1:35" ht="21.95" hidden="1" customHeight="1" x14ac:dyDescent="0.2">
      <c r="A12" s="64"/>
      <c r="B12" s="20" t="s">
        <v>176</v>
      </c>
      <c r="C12" s="66"/>
      <c r="D12" s="87">
        <f>11.5*0.001</f>
        <v>1.15E-2</v>
      </c>
      <c r="E12" s="82"/>
      <c r="F12" s="82">
        <v>11.32</v>
      </c>
      <c r="G12" s="89"/>
      <c r="H12" s="89">
        <f>D12*F12</f>
        <v>0.13017999999999999</v>
      </c>
      <c r="I12" s="82"/>
      <c r="J12" s="82"/>
      <c r="K12" s="92"/>
      <c r="L12" s="67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AH12" s="65"/>
      <c r="AI12" s="64"/>
    </row>
    <row r="13" spans="1:35" ht="21.95" hidden="1" customHeight="1" x14ac:dyDescent="0.2">
      <c r="A13" s="64"/>
      <c r="B13" s="20" t="s">
        <v>177</v>
      </c>
      <c r="C13" s="66"/>
      <c r="D13" s="87">
        <f>259.16*0.001</f>
        <v>0.25916000000000006</v>
      </c>
      <c r="E13" s="82"/>
      <c r="F13" s="82">
        <v>8.34</v>
      </c>
      <c r="G13" s="89"/>
      <c r="H13" s="89">
        <f t="shared" ref="H13:H14" si="0">D13*F13</f>
        <v>2.1613944000000003</v>
      </c>
      <c r="I13" s="82"/>
      <c r="J13" s="82"/>
      <c r="K13" s="92"/>
      <c r="L13" s="67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AH13" s="65"/>
      <c r="AI13" s="64"/>
    </row>
    <row r="14" spans="1:35" ht="21.95" hidden="1" customHeight="1" x14ac:dyDescent="0.2">
      <c r="A14" s="64"/>
      <c r="B14" s="20" t="s">
        <v>179</v>
      </c>
      <c r="C14" s="66"/>
      <c r="D14" s="87">
        <f>95.24*0.001</f>
        <v>9.5239999999999991E-2</v>
      </c>
      <c r="E14" s="82"/>
      <c r="F14" s="82">
        <v>6.35</v>
      </c>
      <c r="G14" s="89"/>
      <c r="H14" s="89">
        <f t="shared" si="0"/>
        <v>0.60477399999999992</v>
      </c>
      <c r="I14" s="82"/>
      <c r="J14" s="82"/>
      <c r="K14" s="92"/>
      <c r="L14" s="67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AH14" s="65"/>
      <c r="AI14" s="64"/>
    </row>
    <row r="15" spans="1:35" ht="21.95" customHeight="1" x14ac:dyDescent="0.2">
      <c r="A15" s="64">
        <v>5</v>
      </c>
      <c r="B15" s="65" t="s">
        <v>151</v>
      </c>
      <c r="C15" s="66" t="s">
        <v>54</v>
      </c>
      <c r="D15" s="82">
        <f>'Tien luong'!H19*0.01</f>
        <v>0.13670000000000002</v>
      </c>
      <c r="E15" s="82"/>
      <c r="F15" s="82">
        <f>29.7*0.8</f>
        <v>23.76</v>
      </c>
      <c r="G15" s="89"/>
      <c r="H15" s="89">
        <f>D15*F15</f>
        <v>3.2479920000000004</v>
      </c>
      <c r="I15" s="82"/>
      <c r="J15" s="82"/>
      <c r="K15" s="92"/>
      <c r="L15" s="67"/>
      <c r="M15" s="64"/>
      <c r="N15" s="64"/>
      <c r="O15" s="64"/>
      <c r="P15" s="64"/>
      <c r="Q15" s="64"/>
      <c r="R15" s="64"/>
      <c r="S15" s="64"/>
      <c r="T15" s="64"/>
      <c r="U15" s="64">
        <v>5</v>
      </c>
      <c r="V15" s="64">
        <v>9</v>
      </c>
      <c r="W15" s="64">
        <v>9</v>
      </c>
      <c r="X15" s="64">
        <v>2</v>
      </c>
      <c r="Y15" s="64"/>
      <c r="AA15" s="63">
        <v>4</v>
      </c>
      <c r="AB15" s="63" t="e">
        <f>AA15*#REF!</f>
        <v>#REF!</v>
      </c>
      <c r="AH15" s="65" t="s">
        <v>152</v>
      </c>
      <c r="AI15" s="64">
        <f>AA10</f>
        <v>7</v>
      </c>
    </row>
    <row r="16" spans="1:35" ht="21.95" customHeight="1" x14ac:dyDescent="0.2">
      <c r="A16" s="64">
        <v>6</v>
      </c>
      <c r="B16" s="65" t="s">
        <v>153</v>
      </c>
      <c r="C16" s="66" t="s">
        <v>0</v>
      </c>
      <c r="D16" s="82">
        <f>'Tien luong'!H12</f>
        <v>6.839999999999999</v>
      </c>
      <c r="E16" s="82"/>
      <c r="F16" s="82">
        <v>1.64</v>
      </c>
      <c r="G16" s="89"/>
      <c r="H16" s="89">
        <f t="shared" ref="H16:H22" si="1">D16*F16</f>
        <v>11.217599999999997</v>
      </c>
      <c r="I16" s="82"/>
      <c r="J16" s="82"/>
      <c r="K16" s="92"/>
      <c r="L16" s="67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>
        <v>4</v>
      </c>
      <c r="Y16" s="64">
        <v>2</v>
      </c>
      <c r="AA16" s="63">
        <v>2</v>
      </c>
      <c r="AB16" s="63" t="e">
        <f>AA16*#REF!</f>
        <v>#REF!</v>
      </c>
      <c r="AH16" s="65" t="s">
        <v>154</v>
      </c>
      <c r="AI16" s="64">
        <f>AA11</f>
        <v>1</v>
      </c>
    </row>
    <row r="17" spans="1:35" ht="21.95" customHeight="1" x14ac:dyDescent="0.2">
      <c r="A17" s="64">
        <v>7</v>
      </c>
      <c r="B17" s="65" t="s">
        <v>155</v>
      </c>
      <c r="C17" s="66" t="s">
        <v>54</v>
      </c>
      <c r="D17" s="82">
        <f>'Tien luong'!H26*0.01</f>
        <v>6.4000000000000015E-2</v>
      </c>
      <c r="E17" s="82"/>
      <c r="F17" s="82">
        <f>29.7*0.8</f>
        <v>23.76</v>
      </c>
      <c r="G17" s="89"/>
      <c r="H17" s="89">
        <f t="shared" si="1"/>
        <v>1.5206400000000004</v>
      </c>
      <c r="I17" s="82"/>
      <c r="J17" s="82"/>
      <c r="K17" s="92"/>
      <c r="L17" s="69"/>
      <c r="M17" s="69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AH17" s="65"/>
      <c r="AI17" s="64"/>
    </row>
    <row r="18" spans="1:35" ht="21.95" customHeight="1" x14ac:dyDescent="0.2">
      <c r="A18" s="64">
        <v>8</v>
      </c>
      <c r="B18" s="65" t="s">
        <v>156</v>
      </c>
      <c r="C18" s="66" t="s">
        <v>54</v>
      </c>
      <c r="D18" s="82">
        <f>D15</f>
        <v>0.13670000000000002</v>
      </c>
      <c r="E18" s="82"/>
      <c r="F18" s="82">
        <f>29.7*0.2</f>
        <v>5.94</v>
      </c>
      <c r="G18" s="89"/>
      <c r="H18" s="89">
        <f t="shared" si="1"/>
        <v>0.81199800000000011</v>
      </c>
      <c r="I18" s="82"/>
      <c r="J18" s="82"/>
      <c r="K18" s="92"/>
      <c r="L18" s="69"/>
      <c r="M18" s="69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AH18" s="65"/>
      <c r="AI18" s="64"/>
    </row>
    <row r="19" spans="1:35" ht="21.95" customHeight="1" x14ac:dyDescent="0.2">
      <c r="A19" s="64">
        <v>9</v>
      </c>
      <c r="B19" s="65" t="s">
        <v>157</v>
      </c>
      <c r="C19" s="66" t="s">
        <v>0</v>
      </c>
      <c r="D19" s="82">
        <f>'Tien luong'!H29</f>
        <v>0.32000000000000006</v>
      </c>
      <c r="E19" s="82"/>
      <c r="F19" s="82">
        <f>F16</f>
        <v>1.64</v>
      </c>
      <c r="G19" s="89"/>
      <c r="H19" s="89">
        <f t="shared" si="1"/>
        <v>0.52480000000000004</v>
      </c>
      <c r="I19" s="82"/>
      <c r="J19" s="82"/>
      <c r="K19" s="92"/>
      <c r="L19" s="69"/>
      <c r="M19" s="69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AH19" s="65"/>
      <c r="AI19" s="64"/>
    </row>
    <row r="20" spans="1:35" ht="21.95" customHeight="1" x14ac:dyDescent="0.2">
      <c r="A20" s="64">
        <v>10</v>
      </c>
      <c r="B20" s="65" t="s">
        <v>158</v>
      </c>
      <c r="C20" s="66" t="s">
        <v>54</v>
      </c>
      <c r="D20" s="82">
        <f>D17</f>
        <v>6.4000000000000015E-2</v>
      </c>
      <c r="E20" s="82"/>
      <c r="F20" s="82">
        <f>F18</f>
        <v>5.94</v>
      </c>
      <c r="G20" s="89"/>
      <c r="H20" s="89">
        <f t="shared" si="1"/>
        <v>0.38016000000000011</v>
      </c>
      <c r="I20" s="82"/>
      <c r="J20" s="82"/>
      <c r="K20" s="92"/>
      <c r="L20" s="69"/>
      <c r="M20" s="69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AH20" s="65"/>
      <c r="AI20" s="64"/>
    </row>
    <row r="21" spans="1:35" ht="21.95" customHeight="1" x14ac:dyDescent="0.2">
      <c r="A21" s="64">
        <v>11</v>
      </c>
      <c r="B21" s="65" t="s">
        <v>159</v>
      </c>
      <c r="C21" s="66" t="s">
        <v>0</v>
      </c>
      <c r="D21" s="82">
        <f>'Tien luong'!H47</f>
        <v>24.86</v>
      </c>
      <c r="E21" s="82">
        <v>0.56000000000000005</v>
      </c>
      <c r="F21" s="82"/>
      <c r="G21" s="89">
        <f>D21*E21</f>
        <v>13.921600000000002</v>
      </c>
      <c r="H21" s="89"/>
      <c r="I21" s="82"/>
      <c r="J21" s="82"/>
      <c r="K21" s="92"/>
      <c r="L21" s="69"/>
      <c r="M21" s="69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AH21" s="65"/>
      <c r="AI21" s="64"/>
    </row>
    <row r="22" spans="1:35" ht="21.95" customHeight="1" x14ac:dyDescent="0.2">
      <c r="A22" s="64">
        <v>12</v>
      </c>
      <c r="B22" s="65" t="s">
        <v>186</v>
      </c>
      <c r="C22" s="66" t="s">
        <v>0</v>
      </c>
      <c r="D22" s="82">
        <f>'Tien luong'!H43</f>
        <v>6.0084999999999997</v>
      </c>
      <c r="E22" s="82"/>
      <c r="F22" s="82">
        <v>1.67</v>
      </c>
      <c r="G22" s="89"/>
      <c r="H22" s="89">
        <f t="shared" si="1"/>
        <v>10.034194999999999</v>
      </c>
      <c r="I22" s="82"/>
      <c r="J22" s="82"/>
      <c r="K22" s="92"/>
      <c r="L22" s="69"/>
      <c r="M22" s="69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AH22" s="65"/>
      <c r="AI22" s="64"/>
    </row>
    <row r="23" spans="1:35" ht="21.95" customHeight="1" x14ac:dyDescent="0.2">
      <c r="A23" s="64">
        <v>13</v>
      </c>
      <c r="B23" s="65" t="s">
        <v>160</v>
      </c>
      <c r="C23" s="66" t="s">
        <v>115</v>
      </c>
      <c r="D23" s="82">
        <f>SUM('Tien luong'!H54:H55)*0.001</f>
        <v>0.17157</v>
      </c>
      <c r="E23" s="82"/>
      <c r="F23" s="82"/>
      <c r="G23" s="89"/>
      <c r="H23" s="89">
        <f>SUM(H24:H25)</f>
        <v>1.5221115999999999</v>
      </c>
      <c r="I23" s="82"/>
      <c r="J23" s="82"/>
      <c r="K23" s="92"/>
      <c r="L23" s="69"/>
      <c r="M23" s="69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AH23" s="65"/>
      <c r="AI23" s="64"/>
    </row>
    <row r="24" spans="1:35" ht="21.95" hidden="1" customHeight="1" x14ac:dyDescent="0.2">
      <c r="A24" s="64"/>
      <c r="B24" s="20" t="s">
        <v>176</v>
      </c>
      <c r="C24" s="66"/>
      <c r="D24" s="21">
        <v>3.0609999999999998E-2</v>
      </c>
      <c r="E24" s="82"/>
      <c r="F24" s="82">
        <f>F12</f>
        <v>11.32</v>
      </c>
      <c r="G24" s="89"/>
      <c r="H24" s="89">
        <f>F24*D24</f>
        <v>0.34650520000000001</v>
      </c>
      <c r="I24" s="82"/>
      <c r="J24" s="82"/>
      <c r="K24" s="92"/>
      <c r="L24" s="69"/>
      <c r="M24" s="69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AH24" s="65"/>
      <c r="AI24" s="64"/>
    </row>
    <row r="25" spans="1:35" ht="21.95" hidden="1" customHeight="1" x14ac:dyDescent="0.2">
      <c r="A25" s="64"/>
      <c r="B25" s="20" t="s">
        <v>177</v>
      </c>
      <c r="C25" s="66"/>
      <c r="D25" s="21">
        <v>0.14096</v>
      </c>
      <c r="E25" s="82"/>
      <c r="F25" s="82">
        <f>F13</f>
        <v>8.34</v>
      </c>
      <c r="G25" s="89"/>
      <c r="H25" s="89">
        <f>F25*D25</f>
        <v>1.1756063999999999</v>
      </c>
      <c r="I25" s="82"/>
      <c r="J25" s="82"/>
      <c r="K25" s="92"/>
      <c r="L25" s="69"/>
      <c r="M25" s="69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AH25" s="65"/>
      <c r="AI25" s="64"/>
    </row>
    <row r="26" spans="1:35" ht="21.95" customHeight="1" x14ac:dyDescent="0.2">
      <c r="A26" s="64">
        <v>14</v>
      </c>
      <c r="B26" s="65" t="s">
        <v>161</v>
      </c>
      <c r="C26" s="66" t="s">
        <v>54</v>
      </c>
      <c r="D26" s="82">
        <f>'Tien luong'!H36*0.01</f>
        <v>0.12507000000000001</v>
      </c>
      <c r="E26" s="82"/>
      <c r="F26" s="82">
        <f>F17</f>
        <v>23.76</v>
      </c>
      <c r="G26" s="89"/>
      <c r="H26" s="89">
        <f t="shared" ref="H26:H28" si="2">D26*F26</f>
        <v>2.9716632000000005</v>
      </c>
      <c r="I26" s="82"/>
      <c r="J26" s="82"/>
      <c r="K26" s="92"/>
      <c r="L26" s="69"/>
      <c r="M26" s="69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AH26" s="65"/>
      <c r="AI26" s="64"/>
    </row>
    <row r="27" spans="1:35" ht="21.95" customHeight="1" x14ac:dyDescent="0.2">
      <c r="A27" s="64">
        <v>15</v>
      </c>
      <c r="B27" s="65" t="s">
        <v>162</v>
      </c>
      <c r="C27" s="66" t="s">
        <v>0</v>
      </c>
      <c r="D27" s="82">
        <f>'Tien luong'!H32</f>
        <v>1.5590000000000002</v>
      </c>
      <c r="E27" s="82"/>
      <c r="F27" s="82">
        <f>F19</f>
        <v>1.64</v>
      </c>
      <c r="G27" s="89"/>
      <c r="H27" s="89">
        <f t="shared" si="2"/>
        <v>2.5567600000000001</v>
      </c>
      <c r="I27" s="82"/>
      <c r="J27" s="82"/>
      <c r="K27" s="92"/>
      <c r="L27" s="69"/>
      <c r="M27" s="69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AH27" s="65"/>
      <c r="AI27" s="64"/>
    </row>
    <row r="28" spans="1:35" ht="21.95" customHeight="1" x14ac:dyDescent="0.2">
      <c r="A28" s="64">
        <v>16</v>
      </c>
      <c r="B28" s="65" t="s">
        <v>163</v>
      </c>
      <c r="C28" s="66" t="s">
        <v>54</v>
      </c>
      <c r="D28" s="82">
        <f>D26</f>
        <v>0.12507000000000001</v>
      </c>
      <c r="E28" s="82"/>
      <c r="F28" s="82">
        <f>F20</f>
        <v>5.94</v>
      </c>
      <c r="G28" s="89"/>
      <c r="H28" s="89">
        <f t="shared" si="2"/>
        <v>0.74291580000000013</v>
      </c>
      <c r="I28" s="82"/>
      <c r="J28" s="82"/>
      <c r="K28" s="92"/>
      <c r="L28" s="69"/>
      <c r="M28" s="69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AH28" s="65"/>
      <c r="AI28" s="64"/>
    </row>
    <row r="29" spans="1:35" ht="21.95" customHeight="1" x14ac:dyDescent="0.2">
      <c r="A29" s="64">
        <v>17</v>
      </c>
      <c r="B29" s="65" t="s">
        <v>164</v>
      </c>
      <c r="C29" s="66" t="s">
        <v>0</v>
      </c>
      <c r="D29" s="82">
        <f>'Tien luong'!H48</f>
        <v>42.99</v>
      </c>
      <c r="E29" s="82">
        <f>E21</f>
        <v>0.56000000000000005</v>
      </c>
      <c r="F29" s="82"/>
      <c r="G29" s="89">
        <f>D29*E29</f>
        <v>24.074400000000004</v>
      </c>
      <c r="H29" s="89"/>
      <c r="I29" s="82"/>
      <c r="J29" s="82"/>
      <c r="K29" s="92"/>
      <c r="L29" s="69"/>
      <c r="M29" s="69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AH29" s="65"/>
      <c r="AI29" s="64"/>
    </row>
    <row r="30" spans="1:35" ht="20.100000000000001" customHeight="1" x14ac:dyDescent="0.2">
      <c r="B30" s="71"/>
      <c r="C30" s="71"/>
      <c r="D30" s="71"/>
      <c r="E30" s="71"/>
      <c r="F30" s="71"/>
      <c r="G30" s="90"/>
      <c r="H30" s="90"/>
      <c r="I30" s="71"/>
      <c r="J30" s="71"/>
      <c r="K30" s="93"/>
      <c r="L30" s="69"/>
      <c r="M30" s="69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AH30" s="65"/>
      <c r="AI30" s="64"/>
    </row>
    <row r="31" spans="1:35" ht="20.100000000000001" customHeight="1" x14ac:dyDescent="0.2">
      <c r="B31" s="71"/>
      <c r="C31" s="71"/>
      <c r="D31" s="71"/>
      <c r="E31" s="71"/>
      <c r="F31" s="71"/>
      <c r="G31" s="90"/>
      <c r="H31" s="90"/>
      <c r="I31" s="71"/>
      <c r="J31" s="71"/>
      <c r="K31" s="93"/>
      <c r="L31" s="69"/>
      <c r="M31" s="69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AH31" s="65"/>
      <c r="AI31" s="64"/>
    </row>
    <row r="32" spans="1:35" x14ac:dyDescent="0.2">
      <c r="A32" s="63">
        <v>11</v>
      </c>
      <c r="B32" s="65" t="s">
        <v>148</v>
      </c>
      <c r="C32" s="71"/>
      <c r="D32" s="71"/>
      <c r="E32" s="71"/>
      <c r="F32" s="71"/>
      <c r="G32" s="90"/>
      <c r="H32" s="90"/>
      <c r="I32" s="71"/>
      <c r="J32" s="71"/>
      <c r="K32" s="93"/>
      <c r="L32" s="68">
        <v>4</v>
      </c>
      <c r="M32" s="68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AB32" s="63">
        <f>SUM(L32:Y32)</f>
        <v>4</v>
      </c>
      <c r="AH32" s="65" t="s">
        <v>165</v>
      </c>
      <c r="AI32" s="64">
        <f>AA15</f>
        <v>4</v>
      </c>
    </row>
    <row r="33" spans="1:52" ht="15.75" customHeight="1" x14ac:dyDescent="0.2">
      <c r="A33" s="63">
        <v>12</v>
      </c>
      <c r="B33" s="65" t="s">
        <v>150</v>
      </c>
      <c r="C33" s="71"/>
      <c r="D33" s="71"/>
      <c r="E33" s="71"/>
      <c r="F33" s="71"/>
      <c r="G33" s="90"/>
      <c r="H33" s="90"/>
      <c r="I33" s="71"/>
      <c r="J33" s="71"/>
      <c r="K33" s="93"/>
      <c r="L33" s="64"/>
      <c r="M33" s="64">
        <v>6</v>
      </c>
      <c r="N33" s="68">
        <v>3</v>
      </c>
      <c r="O33" s="68">
        <v>3</v>
      </c>
      <c r="P33" s="68"/>
      <c r="Q33" s="64"/>
      <c r="R33" s="64"/>
      <c r="S33" s="64"/>
      <c r="T33" s="64"/>
      <c r="U33" s="64"/>
      <c r="V33" s="64"/>
      <c r="W33" s="64"/>
      <c r="X33" s="64"/>
      <c r="Y33" s="64"/>
      <c r="AB33" s="63">
        <f t="shared" ref="AB33:AB38" si="3">SUM(L33:Y33)</f>
        <v>12</v>
      </c>
      <c r="AH33" s="65" t="s">
        <v>166</v>
      </c>
      <c r="AI33" s="64">
        <f>AA16</f>
        <v>2</v>
      </c>
    </row>
    <row r="34" spans="1:52" x14ac:dyDescent="0.2">
      <c r="B34" s="65" t="s">
        <v>152</v>
      </c>
      <c r="C34" s="71"/>
      <c r="D34" s="71"/>
      <c r="E34" s="71"/>
      <c r="F34" s="71"/>
      <c r="G34" s="90"/>
      <c r="H34" s="90"/>
      <c r="I34" s="71"/>
      <c r="J34" s="71"/>
      <c r="K34" s="93"/>
      <c r="L34" s="64"/>
      <c r="M34" s="64"/>
      <c r="N34" s="64">
        <v>6</v>
      </c>
      <c r="O34" s="68">
        <v>6</v>
      </c>
      <c r="P34" s="68">
        <v>9</v>
      </c>
      <c r="Q34" s="68">
        <v>9</v>
      </c>
      <c r="R34" s="68">
        <v>9</v>
      </c>
      <c r="S34" s="68">
        <v>9</v>
      </c>
      <c r="T34" s="68">
        <v>9</v>
      </c>
      <c r="U34" s="68"/>
      <c r="V34" s="68"/>
      <c r="W34" s="64"/>
      <c r="X34" s="64"/>
      <c r="Y34" s="64"/>
      <c r="AB34" s="63">
        <f t="shared" si="3"/>
        <v>57</v>
      </c>
    </row>
    <row r="35" spans="1:52" x14ac:dyDescent="0.2">
      <c r="B35" s="65" t="s">
        <v>154</v>
      </c>
      <c r="C35" s="71"/>
      <c r="D35" s="71"/>
      <c r="E35" s="71"/>
      <c r="F35" s="71"/>
      <c r="G35" s="90"/>
      <c r="H35" s="90"/>
      <c r="I35" s="71"/>
      <c r="J35" s="71"/>
      <c r="K35" s="93"/>
      <c r="L35" s="64"/>
      <c r="M35" s="64"/>
      <c r="N35" s="64"/>
      <c r="O35" s="64"/>
      <c r="P35" s="64"/>
      <c r="Q35" s="64"/>
      <c r="R35" s="64"/>
      <c r="S35" s="64"/>
      <c r="T35" s="64"/>
      <c r="U35" s="68">
        <v>4</v>
      </c>
      <c r="V35" s="68"/>
      <c r="W35" s="68"/>
      <c r="X35" s="68"/>
      <c r="Y35" s="64"/>
      <c r="AB35" s="63">
        <f t="shared" si="3"/>
        <v>4</v>
      </c>
    </row>
    <row r="36" spans="1:52" x14ac:dyDescent="0.2">
      <c r="B36" s="65" t="s">
        <v>165</v>
      </c>
      <c r="C36" s="71"/>
      <c r="D36" s="71"/>
      <c r="E36" s="71"/>
      <c r="F36" s="71"/>
      <c r="G36" s="90"/>
      <c r="H36" s="90"/>
      <c r="I36" s="71"/>
      <c r="J36" s="71"/>
      <c r="K36" s="93"/>
      <c r="L36" s="64"/>
      <c r="M36" s="64"/>
      <c r="N36" s="64"/>
      <c r="O36" s="64"/>
      <c r="P36" s="64"/>
      <c r="Q36" s="64"/>
      <c r="R36" s="64"/>
      <c r="S36" s="64"/>
      <c r="T36" s="64"/>
      <c r="U36" s="64">
        <v>5</v>
      </c>
      <c r="V36" s="64">
        <v>9</v>
      </c>
      <c r="W36" s="64">
        <v>9</v>
      </c>
      <c r="X36" s="64">
        <v>2</v>
      </c>
      <c r="Y36" s="64"/>
      <c r="AB36" s="63">
        <f t="shared" si="3"/>
        <v>25</v>
      </c>
      <c r="AC36" s="72" t="s">
        <v>167</v>
      </c>
      <c r="AD36" s="73">
        <f>MAX(L38:Y38)/AD40</f>
        <v>1.1666666666666667</v>
      </c>
      <c r="AE36" s="74" t="str">
        <f>IF(AD36&gt;1.5,"Biểu đồ nhân lực không điều hòa","biểu đồ nhân lực điều hòa")</f>
        <v>biểu đồ nhân lực điều hòa</v>
      </c>
    </row>
    <row r="37" spans="1:52" x14ac:dyDescent="0.2">
      <c r="B37" s="65" t="s">
        <v>166</v>
      </c>
      <c r="C37" s="71"/>
      <c r="D37" s="71"/>
      <c r="E37" s="71"/>
      <c r="F37" s="71"/>
      <c r="G37" s="90"/>
      <c r="H37" s="90"/>
      <c r="I37" s="71"/>
      <c r="J37" s="71"/>
      <c r="K37" s="93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>
        <v>4</v>
      </c>
      <c r="Y37" s="64">
        <v>2</v>
      </c>
      <c r="AB37" s="63">
        <f t="shared" si="3"/>
        <v>6</v>
      </c>
      <c r="AC37" s="72" t="s">
        <v>168</v>
      </c>
      <c r="AD37" s="73">
        <f>AD38/AD39</f>
        <v>0.11904761904761901</v>
      </c>
      <c r="AE37" s="74" t="str">
        <f>IF(AD37&gt;0.2,"Phân bố lao động chưa hợp lý","Phân bố lao động hợp lý hòa")</f>
        <v>Phân bố lao động hợp lý hòa</v>
      </c>
      <c r="AK37" s="63">
        <f t="shared" ref="AK37:AX37" si="4">IF(L38&gt;$AD$40,L38-$AD$40,0)</f>
        <v>0</v>
      </c>
      <c r="AL37" s="75">
        <f t="shared" si="4"/>
        <v>0</v>
      </c>
      <c r="AM37" s="63">
        <f t="shared" si="4"/>
        <v>1.2857142857142856</v>
      </c>
      <c r="AN37" s="63">
        <f t="shared" si="4"/>
        <v>1.2857142857142856</v>
      </c>
      <c r="AO37" s="63">
        <f t="shared" si="4"/>
        <v>1.2857142857142856</v>
      </c>
      <c r="AP37" s="63">
        <f t="shared" si="4"/>
        <v>1.2857142857142856</v>
      </c>
      <c r="AQ37" s="63">
        <f t="shared" si="4"/>
        <v>1.2857142857142856</v>
      </c>
      <c r="AR37" s="63">
        <f t="shared" si="4"/>
        <v>1.2857142857142856</v>
      </c>
      <c r="AS37" s="63">
        <f t="shared" si="4"/>
        <v>1.2857142857142856</v>
      </c>
      <c r="AT37" s="63">
        <f t="shared" si="4"/>
        <v>1.2857142857142856</v>
      </c>
      <c r="AU37" s="63">
        <f t="shared" si="4"/>
        <v>1.2857142857142856</v>
      </c>
      <c r="AV37" s="63">
        <f t="shared" si="4"/>
        <v>1.2857142857142856</v>
      </c>
      <c r="AW37" s="63">
        <f t="shared" si="4"/>
        <v>0</v>
      </c>
      <c r="AX37" s="63">
        <f t="shared" si="4"/>
        <v>0</v>
      </c>
      <c r="AY37" s="63" t="e">
        <f>IF(#REF!&gt;$AD$40,#REF!-$AD$40,0)</f>
        <v>#REF!</v>
      </c>
      <c r="AZ37" s="63" t="e">
        <f>IF(#REF!&gt;$AD$40,#REF!-$AD$40,0)</f>
        <v>#REF!</v>
      </c>
    </row>
    <row r="38" spans="1:52" x14ac:dyDescent="0.2">
      <c r="L38" s="63">
        <f t="shared" ref="L38:Y38" si="5">SUM(L32:L37)</f>
        <v>4</v>
      </c>
      <c r="M38" s="63">
        <f t="shared" si="5"/>
        <v>6</v>
      </c>
      <c r="N38" s="63">
        <f t="shared" si="5"/>
        <v>9</v>
      </c>
      <c r="O38" s="63">
        <f t="shared" si="5"/>
        <v>9</v>
      </c>
      <c r="P38" s="63">
        <f t="shared" si="5"/>
        <v>9</v>
      </c>
      <c r="Q38" s="63">
        <f t="shared" si="5"/>
        <v>9</v>
      </c>
      <c r="R38" s="63">
        <f t="shared" si="5"/>
        <v>9</v>
      </c>
      <c r="S38" s="63">
        <f t="shared" si="5"/>
        <v>9</v>
      </c>
      <c r="T38" s="63">
        <f t="shared" si="5"/>
        <v>9</v>
      </c>
      <c r="U38" s="63">
        <f t="shared" si="5"/>
        <v>9</v>
      </c>
      <c r="V38" s="63">
        <f t="shared" si="5"/>
        <v>9</v>
      </c>
      <c r="W38" s="63">
        <f t="shared" si="5"/>
        <v>9</v>
      </c>
      <c r="X38" s="63">
        <f t="shared" si="5"/>
        <v>6</v>
      </c>
      <c r="Y38" s="63">
        <f t="shared" si="5"/>
        <v>2</v>
      </c>
      <c r="AB38" s="63">
        <f t="shared" si="3"/>
        <v>108</v>
      </c>
      <c r="AC38" s="76" t="s">
        <v>169</v>
      </c>
      <c r="AD38" s="77">
        <f>SUM(AK37:AW37)</f>
        <v>12.857142857142854</v>
      </c>
      <c r="AE38" s="67" t="s">
        <v>170</v>
      </c>
    </row>
    <row r="39" spans="1:52" x14ac:dyDescent="0.2">
      <c r="AC39" s="78" t="s">
        <v>171</v>
      </c>
      <c r="AD39" s="79">
        <f>SUM(L38:Y38)</f>
        <v>108</v>
      </c>
      <c r="AE39" s="80" t="s">
        <v>170</v>
      </c>
    </row>
    <row r="40" spans="1:52" x14ac:dyDescent="0.2">
      <c r="AC40" s="76" t="s">
        <v>172</v>
      </c>
      <c r="AD40" s="81">
        <f>AD39/Y6</f>
        <v>7.7142857142857144</v>
      </c>
      <c r="AE40" s="67" t="s">
        <v>173</v>
      </c>
    </row>
    <row r="43" spans="1:52" x14ac:dyDescent="0.2">
      <c r="AO43" s="76" t="s">
        <v>174</v>
      </c>
      <c r="AP43" s="77" t="e">
        <f>SUM(AK37:AZ37)</f>
        <v>#REF!</v>
      </c>
    </row>
    <row r="44" spans="1:52" x14ac:dyDescent="0.2">
      <c r="AO44" s="76" t="s">
        <v>175</v>
      </c>
      <c r="AP44" s="77">
        <f>SUM(L38:Y38)</f>
        <v>108</v>
      </c>
    </row>
  </sheetData>
  <mergeCells count="14">
    <mergeCell ref="A5:A6"/>
    <mergeCell ref="B5:B6"/>
    <mergeCell ref="C5:C6"/>
    <mergeCell ref="D5:D6"/>
    <mergeCell ref="L5:Y5"/>
    <mergeCell ref="B3:E3"/>
    <mergeCell ref="B1:F1"/>
    <mergeCell ref="B2:E2"/>
    <mergeCell ref="AH7:AH9"/>
    <mergeCell ref="AI7:AI9"/>
    <mergeCell ref="E5:F5"/>
    <mergeCell ref="G5:H5"/>
    <mergeCell ref="I5:J5"/>
    <mergeCell ref="K5:K6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workbookViewId="0">
      <selection activeCell="B9" sqref="B9"/>
    </sheetView>
  </sheetViews>
  <sheetFormatPr defaultRowHeight="15.75" x14ac:dyDescent="0.25"/>
  <cols>
    <col min="1" max="16384" width="9" style="62"/>
  </cols>
  <sheetData>
    <row r="2" spans="1:2" x14ac:dyDescent="0.25">
      <c r="A2" s="62">
        <v>1</v>
      </c>
      <c r="B2" s="61" t="str">
        <f>'Tien luong'!B5</f>
        <v>Đào đất bằng cơ giới (đất cấp 2)</v>
      </c>
    </row>
    <row r="3" spans="1:2" x14ac:dyDescent="0.25">
      <c r="A3" s="62">
        <v>2</v>
      </c>
      <c r="B3" s="61" t="str">
        <f>'Tien luong'!B6</f>
        <v>Đào đất bằng thủ công</v>
      </c>
    </row>
    <row r="4" spans="1:2" x14ac:dyDescent="0.25">
      <c r="A4" s="62">
        <v>3</v>
      </c>
      <c r="B4" s="61" t="str">
        <f>'Tien luong'!B9</f>
        <v>Đổ bê tông lót móng</v>
      </c>
    </row>
    <row r="5" spans="1:2" x14ac:dyDescent="0.25">
      <c r="A5" s="62">
        <v>4</v>
      </c>
      <c r="B5" s="61" t="str">
        <f>'Tien luong'!B12</f>
        <v>Bê tông đế móng</v>
      </c>
    </row>
    <row r="6" spans="1:2" x14ac:dyDescent="0.25">
      <c r="A6" s="62">
        <v>5</v>
      </c>
      <c r="B6" s="61" t="str">
        <f>'Tien luong'!B19</f>
        <v>Ván khuôn đế móng</v>
      </c>
    </row>
    <row r="7" spans="1:2" x14ac:dyDescent="0.25">
      <c r="A7" s="62">
        <v>6</v>
      </c>
      <c r="B7" s="61" t="str">
        <f>'Tien luong'!B26</f>
        <v>GCLDVK cổ móng</v>
      </c>
    </row>
    <row r="8" spans="1:2" x14ac:dyDescent="0.25">
      <c r="A8" s="62">
        <v>7</v>
      </c>
      <c r="B8" s="61" t="str">
        <f>'Tien luong'!B32</f>
        <v>Bê tông giằng móng</v>
      </c>
    </row>
    <row r="9" spans="1:2" x14ac:dyDescent="0.25">
      <c r="A9" s="62">
        <v>8</v>
      </c>
    </row>
    <row r="10" spans="1:2" x14ac:dyDescent="0.25">
      <c r="A10" s="62">
        <v>9</v>
      </c>
    </row>
    <row r="11" spans="1:2" x14ac:dyDescent="0.25">
      <c r="A11" s="62">
        <v>10</v>
      </c>
    </row>
    <row r="12" spans="1:2" x14ac:dyDescent="0.25">
      <c r="A12" s="62">
        <v>11</v>
      </c>
    </row>
    <row r="13" spans="1:2" x14ac:dyDescent="0.25">
      <c r="A13" s="62">
        <v>12</v>
      </c>
    </row>
    <row r="14" spans="1:2" x14ac:dyDescent="0.25">
      <c r="A14" s="62">
        <v>13</v>
      </c>
    </row>
    <row r="15" spans="1:2" x14ac:dyDescent="0.25">
      <c r="A15" s="62">
        <v>14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Tien luong</vt:lpstr>
      <vt:lpstr>Bang lap tien do</vt:lpstr>
      <vt:lpstr>04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ThanhHai</dc:creator>
  <cp:lastModifiedBy>ThanhHai</cp:lastModifiedBy>
  <dcterms:created xsi:type="dcterms:W3CDTF">2016-01-16T06:54:58Z</dcterms:created>
  <dcterms:modified xsi:type="dcterms:W3CDTF">2016-08-12T00:28:36Z</dcterms:modified>
</cp:coreProperties>
</file>